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heets/sheet1.xml" ContentType="application/vnd.openxmlformats-officedocument.spreadsheetml.chart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heets/sheet2.xml" ContentType="application/vnd.openxmlformats-officedocument.spreadsheetml.chart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25" windowWidth="11115" windowHeight="6330" activeTab="2"/>
  </bookViews>
  <sheets>
    <sheet name="ปก" sheetId="24" r:id="rId1"/>
    <sheet name="สารบัญ" sheetId="16" r:id="rId2"/>
    <sheet name="ม.ค.-มิ.ย.58" sheetId="3" r:id="rId3"/>
    <sheet name="1" sheetId="7" r:id="rId4"/>
    <sheet name="2" sheetId="6" r:id="rId5"/>
    <sheet name="Chart1" sheetId="22" r:id="rId6"/>
    <sheet name="กราฟ" sheetId="18" r:id="rId7"/>
    <sheet name="3" sheetId="17" r:id="rId8"/>
    <sheet name="Chart2" sheetId="23" r:id="rId9"/>
    <sheet name="3.1" sheetId="19" r:id="rId10"/>
    <sheet name="4" sheetId="4" r:id="rId11"/>
    <sheet name="5" sheetId="9" r:id="rId12"/>
    <sheet name="5.1" sheetId="10" r:id="rId13"/>
    <sheet name="5.3" sheetId="12" r:id="rId14"/>
    <sheet name="6" sheetId="14" r:id="rId15"/>
    <sheet name="7" sheetId="15" r:id="rId16"/>
    <sheet name="ผลคำพิพากษา" sheetId="5" r:id="rId17"/>
  </sheets>
  <calcPr calcId="144525"/>
</workbook>
</file>

<file path=xl/calcChain.xml><?xml version="1.0" encoding="utf-8"?>
<calcChain xmlns="http://schemas.openxmlformats.org/spreadsheetml/2006/main">
  <c r="D28" i="9" l="1"/>
  <c r="B28" i="9"/>
  <c r="D36" i="6"/>
  <c r="E36" i="6"/>
  <c r="G36" i="6"/>
  <c r="H36" i="6"/>
  <c r="C36" i="6"/>
  <c r="F22" i="14" l="1"/>
  <c r="G22" i="14"/>
  <c r="D22" i="14"/>
  <c r="D20" i="14"/>
  <c r="F20" i="14"/>
  <c r="G20" i="14"/>
  <c r="C20" i="14"/>
  <c r="F18" i="14"/>
  <c r="G18" i="14"/>
  <c r="D18" i="14"/>
  <c r="D16" i="14"/>
  <c r="F16" i="14"/>
  <c r="G16" i="14"/>
  <c r="C16" i="14"/>
  <c r="F14" i="14"/>
  <c r="G14" i="14"/>
  <c r="D14" i="14"/>
  <c r="F12" i="14"/>
  <c r="G12" i="14"/>
  <c r="D12" i="14"/>
  <c r="D10" i="14"/>
  <c r="F10" i="14"/>
  <c r="G10" i="14"/>
  <c r="G8" i="14"/>
  <c r="D8" i="14"/>
  <c r="C10" i="14"/>
  <c r="F8" i="14" l="1"/>
  <c r="C22" i="14"/>
  <c r="C18" i="14"/>
  <c r="C12" i="14"/>
  <c r="C8" i="14"/>
  <c r="B22" i="14"/>
  <c r="B20" i="14"/>
  <c r="B18" i="14"/>
  <c r="B16" i="14"/>
  <c r="B14" i="14"/>
  <c r="B12" i="14"/>
  <c r="B10" i="14"/>
  <c r="B8" i="14"/>
  <c r="D18" i="12"/>
  <c r="D19" i="12" s="1"/>
  <c r="B18" i="12"/>
  <c r="B19" i="12" s="1"/>
  <c r="C30" i="17"/>
  <c r="C31" i="17" s="1"/>
  <c r="D30" i="17"/>
  <c r="F30" i="17"/>
  <c r="G30" i="17"/>
  <c r="I30" i="17"/>
  <c r="J30" i="17"/>
  <c r="J31" i="17" s="1"/>
  <c r="K12" i="17"/>
  <c r="K13" i="17" s="1"/>
  <c r="K18" i="17"/>
  <c r="K19" i="17" s="1"/>
  <c r="K20" i="17"/>
  <c r="K24" i="17"/>
  <c r="K28" i="17"/>
  <c r="B30" i="17"/>
  <c r="C19" i="6"/>
  <c r="I32" i="6"/>
  <c r="F32" i="6"/>
  <c r="C33" i="6"/>
  <c r="I30" i="6"/>
  <c r="F30" i="6"/>
  <c r="C31" i="6"/>
  <c r="I24" i="6"/>
  <c r="F24" i="6"/>
  <c r="C25" i="6"/>
  <c r="D29" i="9"/>
  <c r="D30" i="9" s="1"/>
  <c r="C29" i="9"/>
  <c r="C30" i="9" s="1"/>
  <c r="B29" i="9"/>
  <c r="B30" i="9" s="1"/>
  <c r="C28" i="9"/>
  <c r="D17" i="9"/>
  <c r="C17" i="9"/>
  <c r="B17" i="9"/>
  <c r="B18" i="9" s="1"/>
  <c r="H21" i="14"/>
  <c r="H22" i="14" s="1"/>
  <c r="E7" i="14"/>
  <c r="E8" i="14" s="1"/>
  <c r="E9" i="14"/>
  <c r="E10" i="14" s="1"/>
  <c r="E13" i="14"/>
  <c r="E14" i="14" s="1"/>
  <c r="E19" i="14"/>
  <c r="E20" i="14" s="1"/>
  <c r="E21" i="14"/>
  <c r="E22" i="14" s="1"/>
  <c r="H19" i="14"/>
  <c r="H20" i="14" s="1"/>
  <c r="H13" i="14"/>
  <c r="H14" i="14" s="1"/>
  <c r="H9" i="14"/>
  <c r="H10" i="14" s="1"/>
  <c r="H7" i="14"/>
  <c r="H8" i="14" s="1"/>
  <c r="C18" i="12"/>
  <c r="C19" i="12" s="1"/>
  <c r="D19" i="10"/>
  <c r="D20" i="10" s="1"/>
  <c r="C19" i="10"/>
  <c r="C20" i="10" s="1"/>
  <c r="D56" i="10"/>
  <c r="D57" i="10" s="1"/>
  <c r="C56" i="10"/>
  <c r="C57" i="10" s="1"/>
  <c r="B56" i="10"/>
  <c r="B57" i="10" s="1"/>
  <c r="H23" i="14"/>
  <c r="H24" i="14"/>
  <c r="G24" i="14"/>
  <c r="E23" i="14"/>
  <c r="E24" i="14" s="1"/>
  <c r="D24" i="14"/>
  <c r="B24" i="14"/>
  <c r="H17" i="14"/>
  <c r="H18" i="14" s="1"/>
  <c r="E17" i="14"/>
  <c r="E18" i="14" s="1"/>
  <c r="H15" i="14"/>
  <c r="H16" i="14" s="1"/>
  <c r="E15" i="14"/>
  <c r="E16" i="14" s="1"/>
  <c r="B18" i="10"/>
  <c r="B19" i="10" s="1"/>
  <c r="B20" i="10" s="1"/>
  <c r="E56" i="10"/>
  <c r="E57" i="10" s="1"/>
  <c r="E17" i="9"/>
  <c r="E18" i="9" s="1"/>
  <c r="F17" i="9"/>
  <c r="F18" i="9"/>
  <c r="F16" i="9"/>
  <c r="F14" i="9"/>
  <c r="F12" i="9"/>
  <c r="F10" i="9"/>
  <c r="C24" i="14"/>
  <c r="F24" i="14"/>
  <c r="C14" i="14"/>
  <c r="E11" i="14"/>
  <c r="E12" i="14" s="1"/>
  <c r="H11" i="14"/>
  <c r="H12" i="14" s="1"/>
  <c r="E18" i="12"/>
  <c r="E19" i="12"/>
  <c r="E19" i="10"/>
  <c r="E20" i="10" s="1"/>
  <c r="F19" i="10"/>
  <c r="F20" i="10" s="1"/>
  <c r="G19" i="4"/>
  <c r="H10" i="4"/>
  <c r="H11" i="4"/>
  <c r="H19" i="4" s="1"/>
  <c r="H12" i="4"/>
  <c r="H13" i="4"/>
  <c r="H14" i="4"/>
  <c r="H15" i="4"/>
  <c r="H16" i="4"/>
  <c r="H18" i="4"/>
  <c r="D19" i="4"/>
  <c r="E19" i="4"/>
  <c r="F19" i="4"/>
  <c r="F20" i="4" s="1"/>
  <c r="C13" i="17"/>
  <c r="F29" i="9"/>
  <c r="F31" i="9" s="1"/>
  <c r="K29" i="17"/>
  <c r="J29" i="17"/>
  <c r="I29" i="17"/>
  <c r="K25" i="17"/>
  <c r="I25" i="17"/>
  <c r="J21" i="17"/>
  <c r="I21" i="17"/>
  <c r="H21" i="17"/>
  <c r="G21" i="17"/>
  <c r="F21" i="17"/>
  <c r="J19" i="17"/>
  <c r="H16" i="17"/>
  <c r="H17" i="17"/>
  <c r="G17" i="17"/>
  <c r="K14" i="17"/>
  <c r="J15" i="17"/>
  <c r="J13" i="17"/>
  <c r="I13" i="17"/>
  <c r="H24" i="17"/>
  <c r="H12" i="17"/>
  <c r="H30" i="17" s="1"/>
  <c r="H31" i="17" s="1"/>
  <c r="F34" i="6"/>
  <c r="F18" i="6"/>
  <c r="F20" i="6"/>
  <c r="F22" i="6"/>
  <c r="F26" i="6"/>
  <c r="I18" i="6"/>
  <c r="I20" i="6"/>
  <c r="I22" i="6"/>
  <c r="I26" i="6"/>
  <c r="I34" i="6"/>
  <c r="I28" i="6"/>
  <c r="C37" i="6"/>
  <c r="C35" i="6"/>
  <c r="C29" i="6"/>
  <c r="C27" i="6"/>
  <c r="C23" i="6"/>
  <c r="C21" i="6"/>
  <c r="K22" i="17"/>
  <c r="K16" i="17"/>
  <c r="H14" i="17"/>
  <c r="E16" i="17"/>
  <c r="G31" i="17"/>
  <c r="F31" i="17"/>
  <c r="E12" i="17"/>
  <c r="E14" i="17"/>
  <c r="E20" i="17"/>
  <c r="E24" i="17"/>
  <c r="D31" i="17"/>
  <c r="B31" i="17"/>
  <c r="B29" i="17"/>
  <c r="B25" i="17"/>
  <c r="B23" i="17"/>
  <c r="B21" i="17"/>
  <c r="B19" i="17"/>
  <c r="B17" i="17"/>
  <c r="B15" i="17"/>
  <c r="B13" i="17"/>
  <c r="C19" i="4"/>
  <c r="E29" i="9"/>
  <c r="E30" i="9" s="1"/>
  <c r="E31" i="9"/>
  <c r="D24" i="9"/>
  <c r="E20" i="9"/>
  <c r="C26" i="9"/>
  <c r="C24" i="9"/>
  <c r="B26" i="9"/>
  <c r="B24" i="9"/>
  <c r="C20" i="9"/>
  <c r="B20" i="9"/>
  <c r="E28" i="9"/>
  <c r="D26" i="9"/>
  <c r="E26" i="9"/>
  <c r="E24" i="9"/>
  <c r="B22" i="9"/>
  <c r="C22" i="9"/>
  <c r="E22" i="9"/>
  <c r="D22" i="9"/>
  <c r="D20" i="9"/>
  <c r="F56" i="10"/>
  <c r="F18" i="12"/>
  <c r="F25" i="14"/>
  <c r="D25" i="14"/>
  <c r="H25" i="14"/>
  <c r="H26" i="14" s="1"/>
  <c r="G25" i="14"/>
  <c r="C25" i="14"/>
  <c r="B25" i="14"/>
  <c r="B26" i="14" s="1"/>
  <c r="B24" i="5"/>
  <c r="B25" i="5" s="1"/>
  <c r="M25" i="5"/>
  <c r="N25" i="5"/>
  <c r="H25" i="5"/>
  <c r="L25" i="5"/>
  <c r="O25" i="5"/>
  <c r="D25" i="5"/>
  <c r="F25" i="5"/>
  <c r="K25" i="5"/>
  <c r="P25" i="5"/>
  <c r="Q25" i="5"/>
  <c r="G20" i="4" l="1"/>
  <c r="H20" i="4"/>
  <c r="D20" i="4"/>
  <c r="E20" i="4"/>
  <c r="I36" i="6"/>
  <c r="I23" i="6" s="1"/>
  <c r="C18" i="9"/>
  <c r="C31" i="9"/>
  <c r="E30" i="17"/>
  <c r="E31" i="17" s="1"/>
  <c r="E25" i="14"/>
  <c r="E26" i="14" s="1"/>
  <c r="C20" i="4"/>
  <c r="D31" i="9"/>
  <c r="D18" i="9"/>
  <c r="K21" i="17"/>
  <c r="H37" i="6"/>
  <c r="G33" i="6"/>
  <c r="I33" i="6"/>
  <c r="F36" i="6"/>
  <c r="F19" i="6" s="1"/>
  <c r="C26" i="14"/>
  <c r="F26" i="14"/>
  <c r="K30" i="17"/>
  <c r="H25" i="17" s="1"/>
  <c r="G26" i="14"/>
  <c r="B31" i="9"/>
  <c r="I31" i="17"/>
  <c r="G29" i="17"/>
  <c r="E21" i="17"/>
  <c r="D15" i="17"/>
  <c r="F29" i="17"/>
  <c r="G19" i="17"/>
  <c r="F13" i="17"/>
  <c r="C29" i="17"/>
  <c r="C25" i="17"/>
  <c r="I23" i="17"/>
  <c r="D21" i="17"/>
  <c r="C19" i="17"/>
  <c r="I17" i="17"/>
  <c r="E15" i="17"/>
  <c r="E13" i="17"/>
  <c r="K15" i="17"/>
  <c r="G37" i="6" l="1"/>
  <c r="I37" i="6" s="1"/>
  <c r="H35" i="6"/>
  <c r="I21" i="6"/>
  <c r="H33" i="6"/>
  <c r="H29" i="6"/>
  <c r="D26" i="14"/>
  <c r="G31" i="6"/>
  <c r="H31" i="6"/>
  <c r="H19" i="6"/>
  <c r="H21" i="6"/>
  <c r="G29" i="6"/>
  <c r="I19" i="6"/>
  <c r="H23" i="6"/>
  <c r="G19" i="6"/>
  <c r="I29" i="6"/>
  <c r="G21" i="6"/>
  <c r="G35" i="6"/>
  <c r="I25" i="6"/>
  <c r="H25" i="6"/>
  <c r="I31" i="6"/>
  <c r="G25" i="6"/>
  <c r="G23" i="6"/>
  <c r="I35" i="6"/>
  <c r="D14" i="9"/>
  <c r="E10" i="9"/>
  <c r="B16" i="9"/>
  <c r="J17" i="17"/>
  <c r="D25" i="17"/>
  <c r="G15" i="17"/>
  <c r="H23" i="17"/>
  <c r="J25" i="17"/>
  <c r="C17" i="17"/>
  <c r="I19" i="17"/>
  <c r="E23" i="17"/>
  <c r="K31" i="17"/>
  <c r="F33" i="6"/>
  <c r="F25" i="6"/>
  <c r="F27" i="6"/>
  <c r="E31" i="6"/>
  <c r="E25" i="6"/>
  <c r="D33" i="6"/>
  <c r="E37" i="6"/>
  <c r="E35" i="6"/>
  <c r="F29" i="6"/>
  <c r="D29" i="6"/>
  <c r="F23" i="6"/>
  <c r="D23" i="6"/>
  <c r="E21" i="6"/>
  <c r="E19" i="6"/>
  <c r="D31" i="6"/>
  <c r="D25" i="6"/>
  <c r="E33" i="6"/>
  <c r="D37" i="6"/>
  <c r="F35" i="6"/>
  <c r="D35" i="6"/>
  <c r="E29" i="6"/>
  <c r="E23" i="6"/>
  <c r="F21" i="6"/>
  <c r="D21" i="6"/>
  <c r="D19" i="6"/>
  <c r="F31" i="6"/>
  <c r="C15" i="17"/>
  <c r="D17" i="17"/>
  <c r="K17" i="17"/>
  <c r="E19" i="17"/>
  <c r="D23" i="17"/>
  <c r="K23" i="17"/>
  <c r="E25" i="17"/>
  <c r="E29" i="17"/>
  <c r="H13" i="17"/>
  <c r="F17" i="17"/>
  <c r="F23" i="17"/>
  <c r="G25" i="17"/>
  <c r="H29" i="17"/>
  <c r="D13" i="17"/>
  <c r="I15" i="17"/>
  <c r="E17" i="17"/>
  <c r="D19" i="17"/>
  <c r="C21" i="17"/>
  <c r="C23" i="17"/>
  <c r="J23" i="17"/>
  <c r="D29" i="17"/>
  <c r="F15" i="17"/>
  <c r="G13" i="17"/>
  <c r="H19" i="17"/>
  <c r="H15" i="17"/>
  <c r="F25" i="17"/>
  <c r="F19" i="17"/>
  <c r="G23" i="17"/>
  <c r="D16" i="9"/>
  <c r="C16" i="9"/>
  <c r="E14" i="9"/>
  <c r="C12" i="9"/>
  <c r="E12" i="9"/>
  <c r="C10" i="9"/>
  <c r="B10" i="9"/>
  <c r="D33" i="9"/>
  <c r="C14" i="9"/>
  <c r="B14" i="9"/>
  <c r="D12" i="9"/>
  <c r="B12" i="9"/>
  <c r="D10" i="9"/>
  <c r="B33" i="9"/>
  <c r="C33" i="9"/>
  <c r="E33" i="9"/>
  <c r="F33" i="9"/>
  <c r="I27" i="6" l="1"/>
  <c r="H27" i="6"/>
  <c r="G27" i="6"/>
  <c r="F37" i="6"/>
  <c r="D27" i="6" s="1"/>
  <c r="E27" i="6" l="1"/>
</calcChain>
</file>

<file path=xl/sharedStrings.xml><?xml version="1.0" encoding="utf-8"?>
<sst xmlns="http://schemas.openxmlformats.org/spreadsheetml/2006/main" count="516" uniqueCount="308">
  <si>
    <t>การดำเนินการ</t>
  </si>
  <si>
    <t xml:space="preserve">     -   แสดงผลคำพิพากษา</t>
  </si>
  <si>
    <t>รวม</t>
  </si>
  <si>
    <t>1.   มติคณะรัฐมนตรี</t>
  </si>
  <si>
    <t xml:space="preserve">          สำหรับมติคณะรัฐมนตรีที่มีความประสงค์จะทราบสถิติคดีเกี่ยวกับการลงโทษผู้ประกอบการ  </t>
  </si>
  <si>
    <t>ผู้ล่อลวง  หรือชักนำผู้อื่นไปเพื่อค้าประเวณี ผู้เกี่ยวข้องรวมทั้งเจ้าหน้าที่ซึ่งสนับสนุนนั้น  น่าจะเทียบเคียง</t>
  </si>
  <si>
    <t xml:space="preserve">กับผู้กระทำผิดใน 4  กลุ่มข้อหา   ตามพระราชบัญญัติป้องกันและปราบปรามการค้าประเวณี พ.ศ. 2539 </t>
  </si>
  <si>
    <t>ดังตารางที่   1</t>
  </si>
  <si>
    <t>ลำดับ</t>
  </si>
  <si>
    <t>กระทำผิดในฐานะ</t>
  </si>
  <si>
    <t>น่าจะเทียบเคียงถึง</t>
  </si>
  <si>
    <t>ผู้ประกอบการ</t>
  </si>
  <si>
    <t>ผู้กระทำการค้าประเวณี</t>
  </si>
  <si>
    <t xml:space="preserve"> </t>
  </si>
  <si>
    <t>(มาตรา 5-8)</t>
  </si>
  <si>
    <t xml:space="preserve">ผู้ล่อลวง  หน่วงเหนี่ยว  </t>
  </si>
  <si>
    <t>ผู้จัดหาผู้กระทำการค้า</t>
  </si>
  <si>
    <t>กักขัง  หรือชักนำผู้อื่นไป</t>
  </si>
  <si>
    <t>ประเวณีเพื่อผู้อื่นเป็นปกติ</t>
  </si>
  <si>
    <t>เพื่อการค้าประเวณี</t>
  </si>
  <si>
    <t>ผู้เกี่ยวข้อง</t>
  </si>
  <si>
    <t>ผู้เป็นเจ้าของกิจการ</t>
  </si>
  <si>
    <t>ผู้ดูแล หรือผู้จัดการ</t>
  </si>
  <si>
    <t>(มาตรา 11)</t>
  </si>
  <si>
    <t>ผู้มีส่วนรู้เห็นหรือสนับสนุน</t>
  </si>
  <si>
    <t>ให้มีการกระทำการค้า</t>
  </si>
  <si>
    <t>2.  จำนวนผู้กระทำผิด</t>
  </si>
  <si>
    <t>มาตรา</t>
  </si>
  <si>
    <t>จำนวนคดี</t>
  </si>
  <si>
    <t>จำนวนจำเลย</t>
  </si>
  <si>
    <t>จำนวนคนต้องโทษ</t>
  </si>
  <si>
    <t>ชาย</t>
  </si>
  <si>
    <t>หญิง</t>
  </si>
  <si>
    <t>ม.  5</t>
  </si>
  <si>
    <t>ม.  6</t>
  </si>
  <si>
    <t>ม.  7</t>
  </si>
  <si>
    <t>ม.  8</t>
  </si>
  <si>
    <t>ม.  9</t>
  </si>
  <si>
    <t>ม.  10</t>
  </si>
  <si>
    <t>ม.11</t>
  </si>
  <si>
    <t>ม.  12</t>
  </si>
  <si>
    <t>3. อายุของผู้ต้องโทษ</t>
  </si>
  <si>
    <t>ผู้ต้องโทษ</t>
  </si>
  <si>
    <t>4. อาชีพของผู้ต้องโทษ</t>
  </si>
  <si>
    <t xml:space="preserve">           จากการรายงานของศาลที่ส่งแบบรายงานสถิติคดีที่เกี่ยวกับความผิดตามพระราชบัญญัติป้องกัน</t>
  </si>
  <si>
    <t>อาชีพ</t>
  </si>
  <si>
    <t>หมายเหตุ</t>
  </si>
  <si>
    <t>รับจ้าง</t>
  </si>
  <si>
    <t>ค้าขาย</t>
  </si>
  <si>
    <t>ภาค</t>
  </si>
  <si>
    <t>กลุ่มฐานความผิด</t>
  </si>
  <si>
    <t>ผู้กระทำผิด</t>
  </si>
  <si>
    <t>เจ้าของ</t>
  </si>
  <si>
    <t>ผู้รู้เห็นและ</t>
  </si>
  <si>
    <t>การค้า</t>
  </si>
  <si>
    <t>ผู้จัดหา</t>
  </si>
  <si>
    <t>หรือผู้จัดการ</t>
  </si>
  <si>
    <t>สนับสนุน</t>
  </si>
  <si>
    <t>ปะเวณี</t>
  </si>
  <si>
    <t>สถานการค้า</t>
  </si>
  <si>
    <t>(ม.5-8)</t>
  </si>
  <si>
    <t>ม.9,12</t>
  </si>
  <si>
    <t>ประเวณี</t>
  </si>
  <si>
    <t xml:space="preserve"> ม.11</t>
  </si>
  <si>
    <t>ม.10,13</t>
  </si>
  <si>
    <t>กลาง</t>
  </si>
  <si>
    <t>เหนือ</t>
  </si>
  <si>
    <t>ตะวันออกเฉียงเหนือ</t>
  </si>
  <si>
    <t>ใต้</t>
  </si>
  <si>
    <t>จังหวัดในภาค</t>
  </si>
  <si>
    <t>ภาคศาล</t>
  </si>
  <si>
    <t>ช่วงเวลา</t>
  </si>
  <si>
    <t>จำนวนผู้ต้องโทษ</t>
  </si>
  <si>
    <t>ข้อเท็จจริง</t>
  </si>
  <si>
    <t xml:space="preserve">            1.   ความผิดเกี่ยวกับพระราชบัญญัติปรามการค้าประเวณี  พ.ศ.  2503</t>
  </si>
  <si>
    <t xml:space="preserve">            2.   ความผิดเกี่ยวกับเพศ</t>
  </si>
  <si>
    <t xml:space="preserve">            3.   ความผิดฐานข่มขืนกระทำชำเรา</t>
  </si>
  <si>
    <t>กลุ่มที่  1  ผู้กระทำการค้าประเวณี  มาตรา  5-8   ดังนี้</t>
  </si>
  <si>
    <t xml:space="preserve"> กลุ่มที่   4   ผู้มีส่วนรู้เห็นหรือสนับสนุน</t>
  </si>
  <si>
    <t xml:space="preserve">           สำหรับรายงานสถิติเกี่ยวกับความผิดตามพระราชบัญญัติป้องกันและปราบปรามการค้าประเวณี </t>
  </si>
  <si>
    <t xml:space="preserve">                   </t>
  </si>
  <si>
    <t xml:space="preserve">          สำนักงานศาลยุติธรรมได้จัดทำแบบรายงานสถิติคดีเกี่ยวกับความผิดตามพระราชบัญญัติป้องกัน</t>
  </si>
  <si>
    <t xml:space="preserve">          จำนวนศาลชั้นต้นทั่วราชอาณาจักรที่รายงานมายังสำนักงานศาลยุติธรรมสรุปได้  ดังนี้</t>
  </si>
  <si>
    <t xml:space="preserve">                                              สำนักงานศาลยุติธรรม</t>
  </si>
  <si>
    <t>จำนวนคน</t>
  </si>
  <si>
    <t>ปรับอย่างเดียว</t>
  </si>
  <si>
    <t>บาท</t>
  </si>
  <si>
    <t>คน</t>
  </si>
  <si>
    <t>ปรับ - โทษจำคุก</t>
  </si>
  <si>
    <t>ปี</t>
  </si>
  <si>
    <t>จำคุก</t>
  </si>
  <si>
    <t>ต่ำสุด</t>
  </si>
  <si>
    <t>สูงสุด</t>
  </si>
  <si>
    <t>อยู่ระหว่าง</t>
  </si>
  <si>
    <t>การพิจราณา</t>
  </si>
  <si>
    <t>ตารางที่ 1  แสดงจำนวนผู้ต้องโทษจำแนกตามฐานข้อหาในการกระทำผิด</t>
  </si>
  <si>
    <t xml:space="preserve">ตารางที่ 3  แสดงจำนวนผู้ต้องโทษแบ่งตามกลุ่มอายุและเพศ   </t>
  </si>
  <si>
    <t>ตารางที่  5  แสดงจำนวนผู้ต้องโทษตามพระราชบัญญัติป้องกันและปราบปรามการค้าประเวณี</t>
  </si>
  <si>
    <t>รวมชาวต่างชาติ</t>
  </si>
  <si>
    <t>ตารางที่ 5.2 แสดงจำนวนผู้ต้องโทษตามพระราชบัญญัติป้องกันและปราบปรามการค้าประเวณี</t>
  </si>
  <si>
    <t xml:space="preserve">                      พ.ศ 2539 แบ่งตามกลุ่มฐานความผิด จำแนกตามภูมิลำเนาในภาคเหนือ</t>
  </si>
  <si>
    <t>ตารางที่ 5.3 แสดงจำนวนผู้ต้องโทษตามพระราชบัญญัติป้องกันและปราบปรามการค้าประเวณี</t>
  </si>
  <si>
    <t xml:space="preserve">                  พ.ศ 2539 แบ่งตามกลุ่มฐานความผิด จำแนกตามภูมิลำเนาในภาคตะวันออกเฉียงเหนือ</t>
  </si>
  <si>
    <t>ตารางที่  6  แสดงจำนวนคดี จำเลยและผู้ต้องโทษตามพระราชบัญญัติป้องกันและปราบปราม</t>
  </si>
  <si>
    <t>ภาค 1 และ กทม.</t>
  </si>
  <si>
    <t>ภาค 2</t>
  </si>
  <si>
    <t>ภาค 3</t>
  </si>
  <si>
    <t>ภาค 4</t>
  </si>
  <si>
    <t>ภาค 5</t>
  </si>
  <si>
    <t>ภาค 6</t>
  </si>
  <si>
    <t>ภาค 7</t>
  </si>
  <si>
    <t>ภาค 8</t>
  </si>
  <si>
    <t>ภาค 9</t>
  </si>
  <si>
    <t xml:space="preserve">                  พ.ศ. 2539 แบ่งตามกลุ่มฐานความผิด จำแนกตามภูมิลำเนาเป็นภาค และชาวต่างชาติ</t>
  </si>
  <si>
    <t xml:space="preserve">                     พ.ศ. 2539 แบ่งตามกลุ่มฐานความผิด จำแนกตามภูมิลำเนาในภาคกลาง</t>
  </si>
  <si>
    <t>ที่เกิดขึ้นทั่วราชอาณาจักร</t>
  </si>
  <si>
    <t>สารบัญ</t>
  </si>
  <si>
    <t>1. มติคณะรัฐมนตรี</t>
  </si>
  <si>
    <t>2. จำนวนผู้กระทำผิด</t>
  </si>
  <si>
    <t xml:space="preserve">    4.1 ตารางแสดงอาชีพของผู้ต้องโทษ</t>
  </si>
  <si>
    <t>5. ตารางแสดงจำนวนผู้ต้องโทษตามพระราชบัญญัติป้องกันและปราบปรามการค้าประเวณี</t>
  </si>
  <si>
    <t xml:space="preserve">    พ.ศ. 2539 แบ่งตามกลุ่มฐานความผิด จำแนกตามภูมิลำเนาเป็นภาค และชาวต่างชาติ</t>
  </si>
  <si>
    <t xml:space="preserve">          พ.ศ. 2539 แบ่งตามกลุ่มฐานความผิด จำแนกตามภูมิลำเนาในภาคกลาง</t>
  </si>
  <si>
    <t xml:space="preserve">    5.2 ตารางแสดงจำนวนผู้ต้องโทษตามพระราชบัญญัติป้องกันและปราบปรามการค้าประเวณี</t>
  </si>
  <si>
    <t xml:space="preserve">          พ.ศ 2539 แบ่งตามกลุ่มฐานความผิด จำแนกตามภูมิลำเนาในภาคเหนือ</t>
  </si>
  <si>
    <t xml:space="preserve">    5.3 ตารางแสดงจำนวนผู้ต้องโทษตามพระราชบัญญัติป้องกันและปราบปรามการค้าประเวณี</t>
  </si>
  <si>
    <t xml:space="preserve">          พ.ศ 2539 แบ่งตามกลุ่มฐานความผิด จำแนกตามภูมิลำเนาในภาคตะวันออกเฉียงเหนือ</t>
  </si>
  <si>
    <t>6. ตารางแสดงจำนวนคดี จำเลยและผู้ต้องโทษตามพระราชบัญญัติป้องกันและปราบปราม</t>
  </si>
  <si>
    <t>7. ตารางแสดงจำนวนคดี จำเลยและผู้ต้องโทษตามพระราชบัญญัติป้องกันและปราบปราม</t>
  </si>
  <si>
    <t xml:space="preserve">    การค้าประเวณี พ.ศ. 2539 จำแนกตามช่วงเวลาทุก  6  เดือน</t>
  </si>
  <si>
    <t xml:space="preserve">  จากการรวบรวมรายงานสถิติคดีเกี่ยวกับความผิดพระราชบัญญัติป้องกันและปราบปรามการค้าประเวณี </t>
  </si>
  <si>
    <t xml:space="preserve">    จำนวนผู้ต้องโทษ</t>
  </si>
  <si>
    <t xml:space="preserve">    จำนวนจำเลย</t>
  </si>
  <si>
    <t xml:space="preserve">   พ.ศ.2539  พบว่า</t>
  </si>
  <si>
    <t xml:space="preserve">พบว่าผู้กระทำผิดตามพระราชบัญญัติป้องกันและปราบปรามการค้าประเวณี พ.ศ. 2539  </t>
  </si>
  <si>
    <t>ร้อยละ</t>
  </si>
  <si>
    <t>การค้าประเวณี พ.ศ. 2539 จำแนกตามภาคศาล</t>
  </si>
  <si>
    <t xml:space="preserve">          เดิมสำนักงานศาลยุติธรรมได้จัดทำสถิติคดีเกี่ยวกับเพศและการค้าประเวณีโดยจำแนกออกเป็น </t>
  </si>
  <si>
    <t>3 หัวข้อ คือ</t>
  </si>
  <si>
    <t>รายมาตราเพียงแต่จำแนกประเภทความผิด  ตาม 3 หัวข้อ ดังกล่าว</t>
  </si>
  <si>
    <t>พ.ศ. 2539 นี้ ได้นำเสนอโดยจำแนกตามกลุ่มข้อหา 4 กลุ่ม จากการกำหนดโทษบุคคลผู้กระทำผิด ดังนี้</t>
  </si>
  <si>
    <t xml:space="preserve">                              หรือกระทำการดังกล่าวในที่อื่นใด เพื่อการค้าประเวณีอันเป็นการเปิดเผยและน่า</t>
  </si>
  <si>
    <t xml:space="preserve">                              อับอายหรือเป็นที่เดือดร้อนรำคาญแก่สาธารณชน</t>
  </si>
  <si>
    <t xml:space="preserve">                              ผู้อื่น   </t>
  </si>
  <si>
    <t xml:space="preserve">           ในการเก็บสถิติคดีดังกล่าวนั้น  เป็นการเก็บสถิติคดีจากศาลชั้นต้นทั่วราชอาณาจักร โดยมิได้จำแนก </t>
  </si>
  <si>
    <t xml:space="preserve">                              บุคคลนั้นจะยินยอมก็ตาม และไม่ว่าการกระทำต่างๆ อันประกอบเป็นความผิดนั้น  </t>
  </si>
  <si>
    <t xml:space="preserve">                              จะได้กระทำภายในหรือนอกราชอาณาจักร       </t>
  </si>
  <si>
    <t xml:space="preserve">                              ทำร้ายร่างกาย หรือขู่เข็ญด้วยประการใด ๆ ว่าจะใช้กำลังประทุษร้ายผู้อื่นเพื่อ</t>
  </si>
  <si>
    <t xml:space="preserve">                              ข่มขืนใจให้ผู้อื่นนั้นกระทำการค้าประเวณี</t>
  </si>
  <si>
    <t xml:space="preserve">                              มีส่วนร่วมรู้เห็นเป็นใจให้บุคคลผู้อยู่ในความปกครอง กระทำการค้าประเวณี</t>
  </si>
  <si>
    <t xml:space="preserve">                              สถานการค้าประเวณี หรือเป็นผู้ควบคุมผู้กระทำการค้าประเวณีในสถานการค้า</t>
  </si>
  <si>
    <t xml:space="preserve">                              ประเวณี</t>
  </si>
  <si>
    <t xml:space="preserve">          ทั้งนี้ ไม่รวมถึงความผิดเกี่ยวกับเพศและการข่มขืนกระทำชำเรา ซึ่งเป็นความผิดตามประมวล</t>
  </si>
  <si>
    <t>กฎหมายอาญาและมีลักษณะเป็นความผิดต่อส่วนตัวมากกว่าจะเป็นการกระทำในลักษณะของการค้าประเวณี</t>
  </si>
  <si>
    <t xml:space="preserve">          จากแบบรายงานสถิติคดีผู้กระทำผิดตามพระราชบัญญัติป้องกันและปราบปรามการค้าประเวณีที่จัด</t>
  </si>
  <si>
    <t>ทำขึ้นพอสรุปรายงานเป็นหัวข้อ  ได้ดังนี้</t>
  </si>
  <si>
    <t xml:space="preserve">     -   แสดงจำนวนคดี  จำนวนจำเลยและผู้ต้องโทษ  โดยแบ่งตามเพศ  กลุ่มอายุ  กลุ่มอาชีพ จำแนก</t>
  </si>
  <si>
    <t xml:space="preserve">         รายมาตราตามพระราชบัญญัติป้องกันและปราบปรามการค้าประเวณี  พ.ศ.  2539</t>
  </si>
  <si>
    <t xml:space="preserve">                              ผิดตามมาตรา  9  ต่อผู้อยู่ในความปกครองของตนและมีส่วนร่วมรู้เห็นเป็นใจให้มี</t>
  </si>
  <si>
    <t xml:space="preserve">                              การกระทำความผิดนั้น</t>
  </si>
  <si>
    <t xml:space="preserve">                              ติดต่อเพื่อการค้าประเวณีของตนเองหรือผู้อื่น</t>
  </si>
  <si>
    <t xml:space="preserve">                              หลายด้วยวิธีใดไปยังสาธารณะในลักษณะที่เห็นได้ว่าเป็นการเรียกร้องหรือการ </t>
  </si>
  <si>
    <r>
      <t xml:space="preserve">             </t>
    </r>
    <r>
      <rPr>
        <b/>
        <sz val="16"/>
        <rFont val="FreesiaUPC"/>
        <family val="2"/>
        <charset val="222"/>
      </rPr>
      <t>มาตรา   8</t>
    </r>
    <r>
      <rPr>
        <sz val="16"/>
        <rFont val="FreesiaUPC"/>
        <family val="2"/>
        <charset val="222"/>
      </rPr>
      <t xml:space="preserve">   กระทำชำเราหรือกระทำอื่นใดเพื่อสำเร็จความใคร่ของตนเองหรือผู้อื่น</t>
    </r>
  </si>
  <si>
    <r>
      <t xml:space="preserve">             </t>
    </r>
    <r>
      <rPr>
        <b/>
        <sz val="16"/>
        <rFont val="FreesiaUPC"/>
        <family val="2"/>
        <charset val="222"/>
      </rPr>
      <t>มาตรา  12</t>
    </r>
    <r>
      <rPr>
        <sz val="16"/>
        <rFont val="FreesiaUPC"/>
        <family val="2"/>
        <charset val="222"/>
      </rPr>
      <t xml:space="preserve">  หน่วงเหนี่ยว กักขัง กระทำด้วยประการใดให้ผู้อื่นปราศจากเสรีภาพในร่างกายหรือ  </t>
    </r>
  </si>
  <si>
    <r>
      <t xml:space="preserve">             </t>
    </r>
    <r>
      <rPr>
        <b/>
        <sz val="16"/>
        <rFont val="FreesiaUPC"/>
        <family val="2"/>
        <charset val="222"/>
      </rPr>
      <t>มาตรา  11</t>
    </r>
    <r>
      <rPr>
        <sz val="16"/>
        <rFont val="FreesiaUPC"/>
        <family val="2"/>
        <charset val="222"/>
      </rPr>
      <t xml:space="preserve">  เป็นเจ้าของกิจการการค้าประเวณี ผู้ดูแล หรือจัดการกิจการการค้าประเวณี หรือ</t>
    </r>
  </si>
  <si>
    <r>
      <t xml:space="preserve">             </t>
    </r>
    <r>
      <rPr>
        <b/>
        <sz val="16"/>
        <rFont val="FreesiaUPC"/>
        <family val="2"/>
        <charset val="222"/>
      </rPr>
      <t>มาตรา  10</t>
    </r>
    <r>
      <rPr>
        <sz val="16"/>
        <rFont val="FreesiaUPC"/>
        <family val="2"/>
        <charset val="222"/>
      </rPr>
      <t xml:space="preserve">  บิดา มารดา หรือผู้ปกครองของบุคคลซึ่งมีอายุไม่เกินสิบแปดปีรู้ว่ามีการกระทำความ </t>
    </r>
  </si>
  <si>
    <r>
      <t xml:space="preserve">             </t>
    </r>
    <r>
      <rPr>
        <b/>
        <sz val="16"/>
        <rFont val="FreesiaUPC"/>
        <family val="2"/>
        <charset val="222"/>
      </rPr>
      <t xml:space="preserve">มาตรา   5   </t>
    </r>
    <r>
      <rPr>
        <sz val="16"/>
        <rFont val="FreesiaUPC"/>
        <family val="2"/>
        <charset val="222"/>
      </rPr>
      <t>เข้าติดต่อชักชวนแนะนำตัว ติดตาม หรือรบเร้าบุคคลตามถนนหรือสาธารณสถาน</t>
    </r>
  </si>
  <si>
    <r>
      <t xml:space="preserve">             </t>
    </r>
    <r>
      <rPr>
        <b/>
        <sz val="16"/>
        <rFont val="FreesiaUPC"/>
        <family val="2"/>
        <charset val="222"/>
      </rPr>
      <t>มาตรา   6</t>
    </r>
    <r>
      <rPr>
        <sz val="16"/>
        <rFont val="FreesiaUPC"/>
        <family val="2"/>
        <charset val="222"/>
      </rPr>
      <t xml:space="preserve">   เข้าไปมั่วสุมในสถานการค้าประเวณีเพื่อประโยชน์ในการค้าประเวณีของตนเองหรือ </t>
    </r>
  </si>
  <si>
    <r>
      <t xml:space="preserve">             </t>
    </r>
    <r>
      <rPr>
        <b/>
        <sz val="16"/>
        <rFont val="FreesiaUPC"/>
        <family val="2"/>
        <charset val="222"/>
      </rPr>
      <t>มาตรา   7</t>
    </r>
    <r>
      <rPr>
        <sz val="16"/>
        <rFont val="FreesiaUPC"/>
        <family val="2"/>
        <charset val="222"/>
      </rPr>
      <t xml:space="preserve">   โฆษณาหรือรับโฆษณา ชักชวน หรือแนะนำด้วยเอกสาร สิ่งพิมพ์ หรือกระทำให้แพร่ </t>
    </r>
  </si>
  <si>
    <r>
      <t xml:space="preserve">              </t>
    </r>
    <r>
      <rPr>
        <b/>
        <sz val="16"/>
        <rFont val="FreesiaUPC"/>
        <family val="2"/>
        <charset val="222"/>
      </rPr>
      <t>มาตรา  9</t>
    </r>
    <r>
      <rPr>
        <sz val="16"/>
        <rFont val="FreesiaUPC"/>
        <family val="2"/>
        <charset val="222"/>
      </rPr>
      <t xml:space="preserve">   จัดหา ล่อไป หรือชักพาไปซึ่งบุคคลใดเพื่อให้บุคคลนั้นกระทำการค้าประเวณีแม้ </t>
    </r>
  </si>
  <si>
    <r>
      <t xml:space="preserve">            </t>
    </r>
    <r>
      <rPr>
        <b/>
        <sz val="16"/>
        <rFont val="FreesiaUPC"/>
        <family val="2"/>
        <charset val="222"/>
      </rPr>
      <t xml:space="preserve"> มาตรา  13</t>
    </r>
    <r>
      <rPr>
        <sz val="16"/>
        <rFont val="FreesiaUPC"/>
        <family val="2"/>
        <charset val="222"/>
      </rPr>
      <t xml:space="preserve">  บิดา มารดา หรือผู้ปกครองของผู้กระทำความผิดตามมาตรา 5 มาตรา 6 มาตรา 7  </t>
    </r>
  </si>
  <si>
    <t>และปราบปรามการค้าประเวณี พ.ศ. 2539 และจัดส่งไปยัง ศาลแขวง ศาลจังหวัด ศาลเยาวชนและครอบครัว</t>
  </si>
  <si>
    <t>และศาลจังหวัดแผนกคดีเยาวชนและครอบครัวทั่วราชอาณาจักร เพื่อให้รายงานสถิติคดีตามแบบที่กำหนด</t>
  </si>
  <si>
    <t xml:space="preserve">     -   แสดงภูมิลำเนาของผู้ต้องโทษจำแนกตาม 4 ภาค และรายจังหวัด</t>
  </si>
  <si>
    <t xml:space="preserve">     -   แสดงจำนวนคดี จำนวนจำเลยและจำนวนผู้ต้องโทษ โดยแบ่งตามเพศ กลุ่มอายุ จำแนกรายภาคศาล</t>
  </si>
  <si>
    <t xml:space="preserve">และปราบปรามการค้าประเวณี พ.ศ. 2539 พอจะจัดกลุ่มอาชีพของผู้ต้องโทษได้เป็น 4 กลุ่ม โดยมีจำนวน </t>
  </si>
  <si>
    <t>ผู้ต้องโทษใน 4 กลุ่มอาชีพ   ดังนี้</t>
  </si>
  <si>
    <t>ตารางที่  7  แสดงจำนวนคดี จำนวนจำเลยและจำนวนผู้ต้องโทษตามพระราชบัญญัติป้องกัน</t>
  </si>
  <si>
    <t xml:space="preserve">                    และปราบปรามการค้าประเวณี พ.ศ. 2539 จำแนกตามช่วงเวลาทุก  6  เดือน</t>
  </si>
  <si>
    <t>หน้า</t>
  </si>
  <si>
    <t>เรื่อง</t>
  </si>
  <si>
    <t xml:space="preserve">ตารางที่ 2  แสดงจำนวนคดี  จำนวนจำเลยและจำนวนผู้ต้องโทษแบ่งตามเพศ  </t>
  </si>
  <si>
    <t xml:space="preserve">                    จำแนกตามมาตราที่กระทำผิด</t>
  </si>
  <si>
    <t xml:space="preserve">8. ผลคำพิพากษาพระราชบัญญัติป้องกันและปราบปรามการค้าประเวณี พ.ศ. 2539 </t>
  </si>
  <si>
    <t xml:space="preserve">    การค้าประเวณี พ.ศ. 2539 จำแนกตามภาคศาล</t>
  </si>
  <si>
    <t xml:space="preserve">กลุ่มที่   2   เป็นผู้จัดหา </t>
  </si>
  <si>
    <t xml:space="preserve">กลุ่มที่   3   เป็นเจ้าของหรือผู้จัดการสถานบริการ  </t>
  </si>
  <si>
    <t>หลบหนี</t>
  </si>
  <si>
    <t>รอการ</t>
  </si>
  <si>
    <t>ลงโทษ</t>
  </si>
  <si>
    <t xml:space="preserve"> รายงานสถิติคดีเกี่ยวกับความผิดตามพระราชบัญญัติป้องกันและปราบปรามการค้าประเวณี พ.ศ.2539</t>
  </si>
  <si>
    <t>อังกฤษ</t>
  </si>
  <si>
    <t>กัมพูชา</t>
  </si>
  <si>
    <t>คุม</t>
  </si>
  <si>
    <t>ประพฤติ</t>
  </si>
  <si>
    <t>21. เพชรบุรี</t>
  </si>
  <si>
    <t>พม่า</t>
  </si>
  <si>
    <t>จำหน่าย</t>
  </si>
  <si>
    <t>คดี</t>
  </si>
  <si>
    <t>ยกฟ้อง</t>
  </si>
  <si>
    <t>ธุระ ( มาตรา 9 , 12 )</t>
  </si>
  <si>
    <t>(มาตรา 10 , 13)</t>
  </si>
  <si>
    <t xml:space="preserve">                                                จำแนกตามมาตราที่กระทำผิด</t>
  </si>
  <si>
    <t>อายุ 7 ปี - ไม่เกิน 14 ปี</t>
  </si>
  <si>
    <t>อายุ  14 ปี - ไม่เกิน 18 ปี</t>
  </si>
  <si>
    <t>อายุ 18 ปีขึ้นไป</t>
  </si>
  <si>
    <t>ลาว</t>
  </si>
  <si>
    <t xml:space="preserve">    จำนวนคดี </t>
  </si>
  <si>
    <t xml:space="preserve"> ม. 10</t>
  </si>
  <si>
    <t xml:space="preserve">   2.1 แผนภูมิแสดงจำนวนจำเลยและจำนวนผู้ต้องโทษ</t>
  </si>
  <si>
    <t xml:space="preserve">    3.1 แผนภูมิแสดงจำนวนผู้ต้องโทษแยกตามกลุ่มอายุและเพศ</t>
  </si>
  <si>
    <t>ตารางที่ 4.1 แสดงอาชีพของผู้ต้องโทษ</t>
  </si>
  <si>
    <t>ตารางที่ 5.1 แสดงจำนวนผู้ต้องโทษตามพระราชบัญญัติป้องกันและปราบปรามการค้าประเวณี</t>
  </si>
  <si>
    <t xml:space="preserve">    5.1 ตารางแสดงจำนวนผู้ต้องโทษตามพระราชบัญญัติป้องกันและปราบปรามการค้าประเวณี</t>
  </si>
  <si>
    <t>สถิติคดี 6 เดือน (ม.ค.- มิ.ย.)</t>
  </si>
  <si>
    <t>กสิกรรม</t>
  </si>
  <si>
    <t>นักศึกษา</t>
  </si>
  <si>
    <t>รวมชาวไทยและ</t>
  </si>
  <si>
    <t>ชาวต่างชาติ</t>
  </si>
  <si>
    <t>ต่างชาติ</t>
  </si>
  <si>
    <t>1. เชียงราย</t>
  </si>
  <si>
    <t xml:space="preserve">     -  ศาลสาขาจังหวัด                                      จำนวน      3     ศาล</t>
  </si>
  <si>
    <t>2. กำแพงเพชร</t>
  </si>
  <si>
    <t>สรุป</t>
  </si>
  <si>
    <t>เกี่ยวกับความผิดตามพระราชบัญญัติ</t>
  </si>
  <si>
    <t>ป้องกันและปราบปรามการค้าประเวณี พ.ศ. 2539</t>
  </si>
  <si>
    <t>กลุ่มระบบข้อมูลและสถิติ</t>
  </si>
  <si>
    <t>สำนักแผนงานและงบประมาณ</t>
  </si>
  <si>
    <t>2.กาญจนบุรี</t>
  </si>
  <si>
    <t>เมื่อจำแนกเป็นรายมาตราพบว่า มีจำนวนคดีและผู้กระทำผิดในมาตรา 9 ( จัดหา ล่อไป หรือชักพา</t>
  </si>
  <si>
    <t>ไปซึ่งบุคคลใดเพื่อให้บุคคลนั้นกระทำการค้าประเวณีแม้ บุคคลนั้นจะยินยอมก็ตามและไม่ว่าการกระทำต่างๆ</t>
  </si>
  <si>
    <t>ม.  13</t>
  </si>
  <si>
    <t>ม.12</t>
  </si>
  <si>
    <t xml:space="preserve">     โดยมีรายละเอียดดังตารางที่ 3</t>
  </si>
  <si>
    <t>4. นครสวรรค์</t>
  </si>
  <si>
    <t>1.ขอนแก่น</t>
  </si>
  <si>
    <t>2.มหาสารคาม</t>
  </si>
  <si>
    <t>ม.ค. - มิ.ย.  57</t>
  </si>
  <si>
    <t>อื่นๆ</t>
  </si>
  <si>
    <t>3.นครนายก</t>
  </si>
  <si>
    <t>5.ลพบุรี</t>
  </si>
  <si>
    <t>3. เชียงใหม่</t>
  </si>
  <si>
    <t>5.  เพชรบูรณ์</t>
  </si>
  <si>
    <t>6. แม่ฮ่องสอน</t>
  </si>
  <si>
    <t>7.  อุทัยธานี</t>
  </si>
  <si>
    <t>4.มุกดาหาร</t>
  </si>
  <si>
    <t>5.ยโสธร</t>
  </si>
  <si>
    <t>7. ชัยภูมิ</t>
  </si>
  <si>
    <t>6.กาฬสินธุ์</t>
  </si>
  <si>
    <t xml:space="preserve">               ต้องโทษทั้งหมด</t>
  </si>
  <si>
    <t>ระหว่างเดือนมกราคม ถึง มิถุนายน 2558</t>
  </si>
  <si>
    <t xml:space="preserve"> ระหว่างเดือน มกราคม - มิถุนายน  2558</t>
  </si>
  <si>
    <t xml:space="preserve">     -  ศาลแขวง                                               จำนวน     31     ศาล</t>
  </si>
  <si>
    <t xml:space="preserve">     -  ศาลจังหวัด                                            จำนวน    112    ศาล</t>
  </si>
  <si>
    <t xml:space="preserve">     -  ศาลเยาวชนและครอบครัว                          จำนวน      77   ศาล</t>
  </si>
  <si>
    <t xml:space="preserve">     -  ศาลอาญาในกรุงเทพ ฯ                              จำนวน      3    ศาล</t>
  </si>
  <si>
    <t xml:space="preserve">                                                                 รวม     226     ศาล</t>
  </si>
  <si>
    <t xml:space="preserve">          ซึ่งในจำนวน     ศาลนี้ มีศาลที่มีคดีตามพระราชบัญญัติป้องกันและปราบปรามการค้าประเวณี</t>
  </si>
  <si>
    <t>ทั่วราชอาณาจักร  ระหว่างเดือน มกราคม - มิถุนายน  2558  รวม  6   เดือน</t>
  </si>
  <si>
    <t xml:space="preserve">               พบว่า  ในระหว่างเดือน มกราคม - มิถุนายน  พ.ศ. 2558  ผู้ต้องโทษส่วนใหญ่  อยู่ในกลุ่มอายุ</t>
  </si>
  <si>
    <t xml:space="preserve">     ตั้งแต่ 18 ปีขึ้นไป มีจำนวน  ราย คิดเป็นร้อยละ   ของผู้ต้องโทษทั้งหมด เป็นชาย  ราย  คิดเป็นร้อยละ </t>
  </si>
  <si>
    <t xml:space="preserve">     เป็นหญิง  ราย คิดเป็นร้อยละ  ส่วนอายุ 14 ปี ไม่เกิน 18 ปี มีจำนวน   ราย คิดเป็นร้อยละ  ของผู้ต้องโทษทั้งหมด </t>
  </si>
  <si>
    <t>หมายเหตุ : นอกจากนี้ยังมีผู้กระทำผิดการค้าประเวณี มาตรา 5-8 จำนวน  ราย เป็นชาวกัมพูชา</t>
  </si>
  <si>
    <t xml:space="preserve">               คิดเป็นร้อยละ   ของจำนวนผู้ต้องโทษทั้งหมด  และสาธารณรัฐประชาธิปไตยประชาชนลาว </t>
  </si>
  <si>
    <t xml:space="preserve">               จำนวน   ราย คิดเป็นร้อยละ  ของจำนวนผู้ต้องโทษทั้งหมด</t>
  </si>
  <si>
    <t xml:space="preserve">                   ส่วนผู้กระทำความผิดการค้าประเวณี มาตรา 9,12 จำนวน  ราย เป็นชาวพม่า คิดเป็นร้อยละ </t>
  </si>
  <si>
    <t xml:space="preserve">                   และเป็นชาวสาธารณรัฐประชาธิปไตยประชาชนลาว จำนวน  ราย คิดเป็นร้อยละ   ของจำนวนคน</t>
  </si>
  <si>
    <t>ระหว่างเดือน มกราคม - มิถุนายน   2558</t>
  </si>
  <si>
    <t>ก.ค. - ธ.ค.  57</t>
  </si>
  <si>
    <t>ม.ค. - มิ.ย.  58</t>
  </si>
  <si>
    <t>ผลคำพิพากษาพระราชบัญญัติป้องกันและปราบปรามการค้าประเวณี พ.ศ. 2539  ระหว่างเดือน  มกราคม - มิถุนายน  พ.ศ. 2558</t>
  </si>
  <si>
    <r>
      <t>มาตรา 5-8</t>
    </r>
    <r>
      <rPr>
        <sz val="16"/>
        <rFont val="FreesiaUPC"/>
        <family val="2"/>
        <charset val="222"/>
      </rPr>
      <t xml:space="preserve">  จำนวน - ราย</t>
    </r>
  </si>
  <si>
    <t>(ชาย - ราย , หญิง -  ราย)</t>
  </si>
  <si>
    <r>
      <t>มาตรา 9</t>
    </r>
    <r>
      <rPr>
        <sz val="16"/>
        <rFont val="FreesiaUPC"/>
        <family val="2"/>
        <charset val="222"/>
      </rPr>
      <t xml:space="preserve">  จำนวน  25  ราย</t>
    </r>
  </si>
  <si>
    <t xml:space="preserve">(ชาย 17 ราย , หญิง 8 ราย) </t>
  </si>
  <si>
    <r>
      <t>มาตรา 12</t>
    </r>
    <r>
      <rPr>
        <sz val="16"/>
        <rFont val="FreesiaUPC"/>
        <family val="2"/>
        <charset val="222"/>
      </rPr>
      <t xml:space="preserve">  จำนวน - ราย</t>
    </r>
  </si>
  <si>
    <t>(ชาย - ราย , หญิง  - ราย)</t>
  </si>
  <si>
    <r>
      <t>มาตรา 11</t>
    </r>
    <r>
      <rPr>
        <sz val="16"/>
        <rFont val="FreesiaUPC"/>
        <family val="2"/>
        <charset val="222"/>
      </rPr>
      <t xml:space="preserve">  จำนวน  2 ราย</t>
    </r>
  </si>
  <si>
    <t>(ชาย 2 ราย , หญิง - ราย)</t>
  </si>
  <si>
    <r>
      <t xml:space="preserve">มาตรา 10 </t>
    </r>
    <r>
      <rPr>
        <sz val="16"/>
        <rFont val="FreesiaUPC"/>
        <family val="2"/>
        <charset val="222"/>
      </rPr>
      <t xml:space="preserve">  จำนวน -  ราย</t>
    </r>
  </si>
  <si>
    <t>(ชาย -   ราย , หญิง -  ราย)</t>
  </si>
  <si>
    <r>
      <t xml:space="preserve">มาตรา 13 </t>
    </r>
    <r>
      <rPr>
        <sz val="16"/>
        <rFont val="FreesiaUPC"/>
        <family val="2"/>
        <charset val="222"/>
      </rPr>
      <t xml:space="preserve">  จำนวน - ราย</t>
    </r>
  </si>
  <si>
    <t>(ชาย -  ราย , หญิง -   ราย)</t>
  </si>
  <si>
    <t xml:space="preserve">  -  มีจำนวนคดี 18 คดี</t>
  </si>
  <si>
    <t xml:space="preserve">  -  มีจำนวนจำเลย  27  ราย   เป็นชาย  18  ราย  หญิง 8   ราย</t>
  </si>
  <si>
    <t xml:space="preserve">  -  มีจำนวนผู้ต้องโทษ 26 ราย   เป็นชาย 18   ราย    หญิง  8  ราย</t>
  </si>
  <si>
    <t>อันประกอบเป็นความผิดนั้น  จะได้กระทำภายในหรือนอกราชอาณาจักร  มีจำนวนคดี 16  คดี คิดเป็น</t>
  </si>
  <si>
    <t xml:space="preserve">ร้อยละ 88.89  ของจำนวนคดีทั้งหมด มีจำเลย 25  ราย คิดเป็นร้อยละ 92.59   ของจำนวนจำเลยทั้งหมด </t>
  </si>
  <si>
    <t>และมีผู้ต้องโทษ 24  ราย คิดเป็นร้อยละ 92.31  ของจำนวนผู้ต้องโทษทั้งหมด โดยมีรายละเอียดดังตารางที่ 2</t>
  </si>
  <si>
    <t xml:space="preserve"> ทั้งนี้จากจำนวนผู้ต้องโทษทั้งหมด 26  ราย มีจำนวนผู้ต้องโทษที่เป็นชาวสาธารณรัฐประชาชนลาว</t>
  </si>
  <si>
    <t>จำนวน 1  ราย รายละเอียดดังตารางที่  5.1 - 5.4</t>
  </si>
  <si>
    <t>1.ชลบุรี</t>
  </si>
  <si>
    <t>4.เพรชบุรี</t>
  </si>
  <si>
    <t>6.สุพรรณบุรี</t>
  </si>
  <si>
    <t>3.หนองคาย</t>
  </si>
  <si>
    <t>6 เดือน</t>
  </si>
  <si>
    <t>1 ปี</t>
  </si>
  <si>
    <t>2 ปี</t>
  </si>
  <si>
    <t>2 ปี 6 เดือน</t>
  </si>
  <si>
    <t>9 ปี 5 เดือน</t>
  </si>
  <si>
    <t>52 ปี</t>
  </si>
  <si>
    <t>คิดเป็นร้อยละ 43.75</t>
  </si>
  <si>
    <t xml:space="preserve">    ลดลงจากงวดที่ผ่านมา      11  คน     </t>
  </si>
  <si>
    <t xml:space="preserve">    ลดลงจากงวดที่ผ่านมา     14     คดี     </t>
  </si>
  <si>
    <t>คิดเป็นร้อยละ 28.95</t>
  </si>
  <si>
    <t xml:space="preserve">    ลดลงจากงวดที่ผ่านมา      12    คน     </t>
  </si>
  <si>
    <t>คิดเป็นร้อยละ 31.58</t>
  </si>
  <si>
    <t>พ.ศ. 2539  มีคดีจำนวน  18   ศาล และไม่มีคดี จำนวน  208    ศาล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</si>
</sst>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31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FreesiaUPC"/>
      <family val="2"/>
      <charset val="222"/>
    </font>
    <font>
      <sz val="16"/>
      <name val="FreesiaUPC"/>
      <family val="2"/>
      <charset val="222"/>
    </font>
    <font>
      <sz val="14"/>
      <name val="FreesiaUPC"/>
      <family val="2"/>
      <charset val="222"/>
    </font>
    <font>
      <u/>
      <sz val="16"/>
      <name val="FreesiaUPC"/>
      <family val="2"/>
      <charset val="222"/>
    </font>
    <font>
      <b/>
      <sz val="18"/>
      <name val="FreesiaUPC"/>
      <family val="2"/>
      <charset val="222"/>
    </font>
    <font>
      <i/>
      <sz val="16"/>
      <name val="FreesiaUPC"/>
      <family val="2"/>
      <charset val="222"/>
    </font>
    <font>
      <i/>
      <sz val="14"/>
      <name val="FreesiaUPC"/>
      <family val="2"/>
      <charset val="222"/>
    </font>
    <font>
      <b/>
      <i/>
      <sz val="16"/>
      <name val="FreesiaUPC"/>
      <family val="2"/>
      <charset val="222"/>
    </font>
    <font>
      <b/>
      <i/>
      <sz val="14"/>
      <name val="FreesiaUPC"/>
      <family val="2"/>
      <charset val="222"/>
    </font>
    <font>
      <b/>
      <sz val="14"/>
      <name val="FreesiaUPC"/>
      <family val="2"/>
      <charset val="222"/>
    </font>
    <font>
      <b/>
      <u/>
      <sz val="16"/>
      <name val="FreesiaUPC"/>
      <family val="2"/>
      <charset val="222"/>
    </font>
    <font>
      <sz val="18"/>
      <name val="FreesiaUPC"/>
      <family val="2"/>
      <charset val="222"/>
    </font>
    <font>
      <sz val="14"/>
      <color indexed="9"/>
      <name val="Cordia New"/>
      <charset val="222"/>
    </font>
    <font>
      <sz val="14"/>
      <name val="Cordia New"/>
      <charset val="222"/>
    </font>
    <font>
      <sz val="14"/>
      <name val="TH Mali Grade 6"/>
    </font>
    <font>
      <b/>
      <sz val="28"/>
      <color indexed="18"/>
      <name val="TH Mali Grade 6"/>
    </font>
    <font>
      <sz val="14"/>
      <color indexed="10"/>
      <name val="TH Mali Grade 6"/>
    </font>
    <font>
      <sz val="8"/>
      <name val="Cordia New"/>
      <charset val="222"/>
    </font>
    <font>
      <sz val="14"/>
      <color indexed="61"/>
      <name val="TH Mali Grade 6"/>
    </font>
    <font>
      <sz val="11.45"/>
      <name val="Arial"/>
      <family val="2"/>
    </font>
    <font>
      <sz val="14"/>
      <name val="Cordia New"/>
      <family val="2"/>
    </font>
    <font>
      <sz val="14"/>
      <color theme="0"/>
      <name val="Cordia New"/>
      <family val="2"/>
    </font>
    <font>
      <b/>
      <sz val="16"/>
      <color theme="0"/>
      <name val="FreesiaUPC"/>
      <family val="2"/>
      <charset val="222"/>
    </font>
    <font>
      <b/>
      <sz val="14"/>
      <color theme="0"/>
      <name val="FreesiaUPC"/>
      <family val="2"/>
      <charset val="222"/>
    </font>
    <font>
      <sz val="16"/>
      <color theme="0"/>
      <name val="FreesiaUPC"/>
      <family val="2"/>
      <charset val="222"/>
    </font>
    <font>
      <i/>
      <sz val="16"/>
      <color theme="0"/>
      <name val="FreesiaUPC"/>
      <family val="2"/>
      <charset val="222"/>
    </font>
    <font>
      <b/>
      <sz val="36"/>
      <color indexed="61"/>
      <name val="Angsana New"/>
      <family val="1"/>
    </font>
    <font>
      <b/>
      <sz val="28"/>
      <color indexed="61"/>
      <name val="Angsana New"/>
      <family val="1"/>
    </font>
    <font>
      <b/>
      <sz val="18"/>
      <color indexed="60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2" xfId="0" applyFont="1" applyBorder="1"/>
    <xf numFmtId="0" fontId="3" fillId="0" borderId="7" xfId="0" applyFont="1" applyBorder="1"/>
    <xf numFmtId="0" fontId="3" fillId="0" borderId="8" xfId="0" applyFont="1" applyBorder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2" fontId="4" fillId="0" borderId="0" xfId="0" applyNumberFormat="1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8" fillId="0" borderId="0" xfId="0" applyFont="1"/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19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9" fillId="0" borderId="20" xfId="0" applyFont="1" applyBorder="1" applyAlignment="1">
      <alignment horizontal="center" vertical="center"/>
    </xf>
    <xf numFmtId="0" fontId="2" fillId="0" borderId="2" xfId="0" applyFont="1" applyBorder="1"/>
    <xf numFmtId="0" fontId="3" fillId="0" borderId="10" xfId="0" applyFont="1" applyBorder="1" applyAlignment="1">
      <alignment horizontal="center"/>
    </xf>
    <xf numFmtId="0" fontId="9" fillId="0" borderId="11" xfId="0" applyFont="1" applyBorder="1" applyAlignment="1">
      <alignment vertical="center"/>
    </xf>
    <xf numFmtId="0" fontId="9" fillId="0" borderId="11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/>
    </xf>
    <xf numFmtId="2" fontId="7" fillId="0" borderId="17" xfId="0" applyNumberFormat="1" applyFont="1" applyBorder="1" applyAlignment="1">
      <alignment horizontal="center"/>
    </xf>
    <xf numFmtId="2" fontId="7" fillId="0" borderId="2" xfId="0" applyNumberFormat="1" applyFont="1" applyBorder="1" applyAlignment="1">
      <alignment horizontal="center"/>
    </xf>
    <xf numFmtId="2" fontId="7" fillId="0" borderId="11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2" fontId="9" fillId="0" borderId="2" xfId="0" applyNumberFormat="1" applyFont="1" applyBorder="1" applyAlignment="1">
      <alignment horizontal="center"/>
    </xf>
    <xf numFmtId="2" fontId="9" fillId="0" borderId="11" xfId="0" applyNumberFormat="1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7" fillId="0" borderId="0" xfId="0" applyFont="1"/>
    <xf numFmtId="0" fontId="2" fillId="0" borderId="2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 vertical="center"/>
    </xf>
    <xf numFmtId="0" fontId="6" fillId="0" borderId="0" xfId="0" applyFont="1"/>
    <xf numFmtId="0" fontId="12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9" fillId="0" borderId="0" xfId="0" applyFont="1"/>
    <xf numFmtId="2" fontId="3" fillId="0" borderId="0" xfId="0" applyNumberFormat="1" applyFont="1" applyBorder="1"/>
    <xf numFmtId="2" fontId="3" fillId="0" borderId="0" xfId="0" applyNumberFormat="1" applyFont="1"/>
    <xf numFmtId="0" fontId="2" fillId="0" borderId="0" xfId="0" applyFont="1" applyBorder="1"/>
    <xf numFmtId="2" fontId="7" fillId="0" borderId="21" xfId="0" applyNumberFormat="1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2" fontId="7" fillId="0" borderId="23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3" fillId="0" borderId="24" xfId="0" applyFont="1" applyBorder="1" applyAlignment="1">
      <alignment horizontal="left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left"/>
    </xf>
    <xf numFmtId="0" fontId="3" fillId="0" borderId="28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vertical="center"/>
    </xf>
    <xf numFmtId="0" fontId="2" fillId="0" borderId="3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vertical="center"/>
    </xf>
    <xf numFmtId="0" fontId="2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vertical="center"/>
    </xf>
    <xf numFmtId="0" fontId="7" fillId="0" borderId="35" xfId="0" applyFont="1" applyBorder="1" applyAlignment="1">
      <alignment horizontal="center"/>
    </xf>
    <xf numFmtId="2" fontId="7" fillId="0" borderId="3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38" xfId="0" applyNumberFormat="1" applyFont="1" applyBorder="1" applyAlignment="1">
      <alignment horizontal="center"/>
    </xf>
    <xf numFmtId="2" fontId="7" fillId="0" borderId="39" xfId="0" applyNumberFormat="1" applyFont="1" applyBorder="1" applyAlignment="1">
      <alignment horizontal="center"/>
    </xf>
    <xf numFmtId="0" fontId="7" fillId="0" borderId="40" xfId="0" applyFont="1" applyBorder="1" applyAlignment="1">
      <alignment horizontal="center" vertical="center"/>
    </xf>
    <xf numFmtId="2" fontId="7" fillId="0" borderId="36" xfId="0" applyNumberFormat="1" applyFont="1" applyBorder="1" applyAlignment="1">
      <alignment horizontal="center" vertical="center"/>
    </xf>
    <xf numFmtId="2" fontId="7" fillId="0" borderId="37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35" xfId="0" applyFont="1" applyBorder="1"/>
    <xf numFmtId="0" fontId="3" fillId="0" borderId="36" xfId="0" applyFont="1" applyBorder="1"/>
    <xf numFmtId="0" fontId="3" fillId="0" borderId="38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41" xfId="0" applyFont="1" applyBorder="1"/>
    <xf numFmtId="0" fontId="3" fillId="0" borderId="42" xfId="0" applyFont="1" applyBorder="1"/>
    <xf numFmtId="0" fontId="2" fillId="0" borderId="43" xfId="0" applyFont="1" applyBorder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left"/>
    </xf>
    <xf numFmtId="0" fontId="3" fillId="0" borderId="47" xfId="0" applyFont="1" applyBorder="1" applyAlignment="1">
      <alignment horizontal="center" vertical="center" shrinkToFit="1"/>
    </xf>
    <xf numFmtId="0" fontId="3" fillId="0" borderId="48" xfId="0" applyFont="1" applyBorder="1" applyAlignment="1">
      <alignment horizontal="center" vertical="center" shrinkToFit="1"/>
    </xf>
    <xf numFmtId="0" fontId="13" fillId="0" borderId="0" xfId="0" applyFont="1" applyAlignment="1">
      <alignment vertical="center"/>
    </xf>
    <xf numFmtId="0" fontId="3" fillId="0" borderId="30" xfId="0" applyFont="1" applyBorder="1" applyAlignment="1">
      <alignment horizontal="left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1" xfId="0" applyFont="1" applyBorder="1" applyAlignment="1">
      <alignment horizontal="left"/>
    </xf>
    <xf numFmtId="0" fontId="2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3" fontId="3" fillId="0" borderId="51" xfId="0" applyNumberFormat="1" applyFont="1" applyBorder="1" applyAlignment="1">
      <alignment horizontal="center" vertical="center"/>
    </xf>
    <xf numFmtId="3" fontId="3" fillId="0" borderId="52" xfId="0" applyNumberFormat="1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3" fontId="3" fillId="0" borderId="54" xfId="0" applyNumberFormat="1" applyFont="1" applyBorder="1" applyAlignment="1">
      <alignment horizontal="center" vertical="center"/>
    </xf>
    <xf numFmtId="3" fontId="3" fillId="0" borderId="55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2" fontId="7" fillId="0" borderId="56" xfId="0" applyNumberFormat="1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3" xfId="0" applyFont="1" applyBorder="1" applyAlignment="1">
      <alignment horizontal="center" vertical="center" shrinkToFit="1"/>
    </xf>
    <xf numFmtId="0" fontId="3" fillId="0" borderId="57" xfId="0" applyFont="1" applyBorder="1" applyAlignment="1">
      <alignment horizontal="center" vertical="center"/>
    </xf>
    <xf numFmtId="3" fontId="3" fillId="0" borderId="58" xfId="0" applyNumberFormat="1" applyFont="1" applyBorder="1" applyAlignment="1">
      <alignment horizontal="center" vertical="center"/>
    </xf>
    <xf numFmtId="3" fontId="3" fillId="0" borderId="59" xfId="0" applyNumberFormat="1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3" fontId="3" fillId="0" borderId="51" xfId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4" xfId="1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36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7" fillId="0" borderId="61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6" xfId="0" applyFont="1" applyBorder="1" applyAlignment="1">
      <alignment horizontal="left"/>
    </xf>
    <xf numFmtId="3" fontId="3" fillId="0" borderId="4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43" fontId="3" fillId="0" borderId="4" xfId="1" applyFont="1" applyBorder="1" applyAlignment="1">
      <alignment horizontal="center" vertical="center"/>
    </xf>
    <xf numFmtId="164" fontId="3" fillId="0" borderId="58" xfId="1" applyNumberFormat="1" applyFont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2" fontId="7" fillId="0" borderId="0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2" fontId="9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0" fillId="0" borderId="0" xfId="0" applyFill="1"/>
    <xf numFmtId="2" fontId="9" fillId="0" borderId="14" xfId="0" applyNumberFormat="1" applyFont="1" applyBorder="1" applyAlignment="1">
      <alignment horizontal="center"/>
    </xf>
    <xf numFmtId="0" fontId="3" fillId="0" borderId="47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2" fontId="7" fillId="0" borderId="11" xfId="0" applyNumberFormat="1" applyFont="1" applyBorder="1" applyAlignment="1">
      <alignment horizontal="center" vertical="center"/>
    </xf>
    <xf numFmtId="0" fontId="16" fillId="0" borderId="0" xfId="0" applyFont="1"/>
    <xf numFmtId="0" fontId="20" fillId="0" borderId="0" xfId="0" applyFont="1"/>
    <xf numFmtId="0" fontId="3" fillId="0" borderId="35" xfId="0" applyFont="1" applyBorder="1" applyAlignment="1">
      <alignment horizontal="left"/>
    </xf>
    <xf numFmtId="0" fontId="3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16" fillId="3" borderId="0" xfId="0" applyFont="1" applyFill="1"/>
    <xf numFmtId="0" fontId="17" fillId="3" borderId="7" xfId="0" applyFont="1" applyFill="1" applyBorder="1" applyAlignment="1">
      <alignment horizontal="center"/>
    </xf>
    <xf numFmtId="0" fontId="18" fillId="3" borderId="62" xfId="0" applyFont="1" applyFill="1" applyBorder="1"/>
    <xf numFmtId="0" fontId="21" fillId="3" borderId="0" xfId="0" applyFont="1" applyFill="1"/>
    <xf numFmtId="0" fontId="0" fillId="3" borderId="0" xfId="0" applyFill="1"/>
    <xf numFmtId="0" fontId="20" fillId="3" borderId="0" xfId="0" applyFont="1" applyFill="1"/>
    <xf numFmtId="2" fontId="2" fillId="0" borderId="60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68" xfId="0" applyFont="1" applyBorder="1" applyAlignment="1">
      <alignment horizontal="center" vertical="center"/>
    </xf>
    <xf numFmtId="0" fontId="3" fillId="0" borderId="48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2" fillId="0" borderId="0" xfId="0" applyFont="1"/>
    <xf numFmtId="0" fontId="2" fillId="0" borderId="0" xfId="0" applyFont="1" applyAlignment="1">
      <alignment horizontal="center"/>
    </xf>
    <xf numFmtId="0" fontId="5" fillId="0" borderId="2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2" fillId="0" borderId="0" xfId="0" applyFont="1" applyBorder="1"/>
    <xf numFmtId="0" fontId="14" fillId="4" borderId="0" xfId="0" applyFont="1" applyFill="1"/>
    <xf numFmtId="0" fontId="0" fillId="4" borderId="0" xfId="0" applyFill="1"/>
    <xf numFmtId="0" fontId="22" fillId="4" borderId="0" xfId="0" applyFont="1" applyFill="1"/>
    <xf numFmtId="0" fontId="15" fillId="4" borderId="0" xfId="0" applyFont="1" applyFill="1"/>
    <xf numFmtId="0" fontId="23" fillId="4" borderId="0" xfId="0" applyFont="1" applyFill="1"/>
    <xf numFmtId="0" fontId="24" fillId="4" borderId="0" xfId="0" applyFont="1" applyFill="1" applyBorder="1" applyAlignment="1">
      <alignment horizontal="center" vertical="center" shrinkToFit="1"/>
    </xf>
    <xf numFmtId="0" fontId="25" fillId="4" borderId="0" xfId="0" applyFont="1" applyFill="1" applyBorder="1" applyAlignment="1">
      <alignment horizontal="center" vertical="center"/>
    </xf>
    <xf numFmtId="0" fontId="24" fillId="4" borderId="0" xfId="0" applyFont="1" applyFill="1" applyBorder="1" applyAlignment="1">
      <alignment horizontal="center" vertical="center"/>
    </xf>
    <xf numFmtId="0" fontId="24" fillId="4" borderId="0" xfId="0" applyFont="1" applyFill="1" applyBorder="1" applyAlignment="1">
      <alignment horizontal="center"/>
    </xf>
    <xf numFmtId="0" fontId="26" fillId="4" borderId="0" xfId="0" applyFont="1" applyFill="1" applyBorder="1" applyAlignment="1">
      <alignment horizontal="center"/>
    </xf>
    <xf numFmtId="1" fontId="27" fillId="4" borderId="0" xfId="0" applyNumberFormat="1" applyFont="1" applyFill="1" applyBorder="1" applyAlignment="1">
      <alignment horizontal="center"/>
    </xf>
    <xf numFmtId="1" fontId="26" fillId="4" borderId="0" xfId="0" applyNumberFormat="1" applyFont="1" applyFill="1" applyBorder="1" applyAlignment="1">
      <alignment horizontal="center"/>
    </xf>
    <xf numFmtId="0" fontId="23" fillId="4" borderId="0" xfId="0" applyFont="1" applyFill="1" applyBorder="1"/>
    <xf numFmtId="0" fontId="23" fillId="2" borderId="0" xfId="0" applyFont="1" applyFill="1"/>
    <xf numFmtId="0" fontId="23" fillId="0" borderId="0" xfId="0" applyFont="1"/>
    <xf numFmtId="0" fontId="24" fillId="2" borderId="0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 shrinkToFit="1"/>
    </xf>
    <xf numFmtId="0" fontId="26" fillId="2" borderId="0" xfId="0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2" fontId="27" fillId="2" borderId="0" xfId="0" applyNumberFormat="1" applyFont="1" applyFill="1" applyBorder="1" applyAlignment="1">
      <alignment horizontal="center"/>
    </xf>
    <xf numFmtId="1" fontId="27" fillId="2" borderId="0" xfId="0" applyNumberFormat="1" applyFont="1" applyFill="1" applyBorder="1" applyAlignment="1">
      <alignment horizontal="center"/>
    </xf>
    <xf numFmtId="0" fontId="23" fillId="2" borderId="0" xfId="0" applyFont="1" applyFill="1" applyBorder="1"/>
    <xf numFmtId="0" fontId="27" fillId="2" borderId="0" xfId="0" applyFont="1" applyFill="1" applyBorder="1" applyAlignment="1">
      <alignment horizontal="center"/>
    </xf>
    <xf numFmtId="0" fontId="30" fillId="3" borderId="0" xfId="0" applyFont="1" applyFill="1"/>
    <xf numFmtId="0" fontId="28" fillId="3" borderId="0" xfId="0" applyFont="1" applyFill="1" applyAlignment="1">
      <alignment horizontal="center"/>
    </xf>
    <xf numFmtId="0" fontId="29" fillId="3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2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2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5" fillId="0" borderId="60" xfId="0" applyFont="1" applyBorder="1" applyAlignment="1">
      <alignment horizontal="left"/>
    </xf>
    <xf numFmtId="0" fontId="3" fillId="0" borderId="69" xfId="0" applyFont="1" applyBorder="1" applyAlignment="1">
      <alignment horizontal="left"/>
    </xf>
    <xf numFmtId="0" fontId="3" fillId="0" borderId="66" xfId="0" applyFont="1" applyBorder="1" applyAlignment="1">
      <alignment horizontal="left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4" fillId="4" borderId="0" xfId="0" applyFont="1" applyFill="1" applyBorder="1" applyAlignment="1">
      <alignment horizontal="center" vertical="center"/>
    </xf>
    <xf numFmtId="0" fontId="2" fillId="0" borderId="0" xfId="0" applyFont="1" applyAlignment="1"/>
    <xf numFmtId="0" fontId="24" fillId="2" borderId="0" xfId="0" applyFont="1" applyFill="1" applyBorder="1" applyAlignment="1">
      <alignment horizontal="center" vertical="center"/>
    </xf>
    <xf numFmtId="0" fontId="2" fillId="0" borderId="63" xfId="0" applyFont="1" applyBorder="1" applyAlignment="1">
      <alignment horizontal="center" vertical="center" shrinkToFit="1"/>
    </xf>
    <xf numFmtId="0" fontId="2" fillId="0" borderId="64" xfId="0" applyFont="1" applyBorder="1" applyAlignment="1">
      <alignment horizontal="center" vertical="center" shrinkToFit="1"/>
    </xf>
    <xf numFmtId="0" fontId="2" fillId="0" borderId="65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3" fillId="0" borderId="0" xfId="0" applyFont="1" applyAlignment="1">
      <alignment horizontal="left"/>
    </xf>
    <xf numFmtId="0" fontId="2" fillId="0" borderId="4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/>
    </xf>
    <xf numFmtId="0" fontId="2" fillId="0" borderId="64" xfId="0" applyFont="1" applyBorder="1" applyAlignment="1">
      <alignment horizontal="center"/>
    </xf>
    <xf numFmtId="0" fontId="2" fillId="0" borderId="65" xfId="0" applyFont="1" applyBorder="1" applyAlignment="1">
      <alignment horizontal="center"/>
    </xf>
    <xf numFmtId="0" fontId="2" fillId="0" borderId="67" xfId="0" applyFont="1" applyBorder="1" applyAlignment="1">
      <alignment horizontal="center"/>
    </xf>
    <xf numFmtId="0" fontId="2" fillId="0" borderId="49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worksheet" Target="worksheets/sheet11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6.xml"/><Relationship Id="rId12" Type="http://schemas.openxmlformats.org/officeDocument/2006/relationships/worksheet" Target="worksheets/sheet10.xml"/><Relationship Id="rId17" Type="http://schemas.openxmlformats.org/officeDocument/2006/relationships/worksheet" Target="worksheets/sheet1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4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1.xml"/><Relationship Id="rId11" Type="http://schemas.openxmlformats.org/officeDocument/2006/relationships/worksheet" Target="worksheets/sheet9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3.xml"/><Relationship Id="rId10" Type="http://schemas.openxmlformats.org/officeDocument/2006/relationships/worksheet" Target="worksheets/sheet8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hartsheet" Target="chartsheets/sheet2.xml"/><Relationship Id="rId14" Type="http://schemas.openxmlformats.org/officeDocument/2006/relationships/worksheet" Target="worksheets/sheet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ordia New"/>
                <a:ea typeface="Cordia New"/>
                <a:cs typeface="Cordia New"/>
              </a:defRPr>
            </a:pPr>
            <a:r>
              <a:rPr lang="th-TH" sz="1800" b="1" i="0" u="none" strike="noStrike" baseline="0">
                <a:solidFill>
                  <a:srgbClr val="000000"/>
                </a:solidFill>
                <a:latin typeface="Cordia New"/>
                <a:cs typeface="Cordia New"/>
              </a:rPr>
              <a:t>2.1 แผนภูมิแสดงจำนวนจำเลยและจำนวนผู้ต้องโทษของ</a:t>
            </a:r>
          </a:p>
          <a:p>
            <a:pPr>
              <a:defRPr sz="1800" b="1" i="0" u="none" strike="noStrike" baseline="0">
                <a:solidFill>
                  <a:srgbClr val="000000"/>
                </a:solidFill>
                <a:latin typeface="Cordia New"/>
                <a:ea typeface="Cordia New"/>
                <a:cs typeface="Cordia New"/>
              </a:defRPr>
            </a:pPr>
            <a:r>
              <a:rPr lang="th-TH" sz="1800" b="1" i="0" u="none" strike="noStrike" baseline="0">
                <a:solidFill>
                  <a:srgbClr val="000000"/>
                </a:solidFill>
                <a:latin typeface="Cordia New"/>
                <a:cs typeface="Cordia New"/>
              </a:rPr>
              <a:t>พระราชบัญญัติป้องกันและปราบปรามการค้าประเวณีพ.ศ.2539 (ระหว่าง เดือน มกราคม - มิถุนายน 255</a:t>
            </a:r>
            <a:r>
              <a:rPr lang="en-US" sz="1800" b="1" i="0" u="none" strike="noStrike" baseline="0">
                <a:solidFill>
                  <a:srgbClr val="000000"/>
                </a:solidFill>
                <a:latin typeface="Cordia New"/>
                <a:cs typeface="Cordia New"/>
              </a:rPr>
              <a:t>8</a:t>
            </a:r>
            <a:r>
              <a:rPr lang="th-TH" sz="1800" b="1" i="0" u="none" strike="noStrike" baseline="0">
                <a:solidFill>
                  <a:srgbClr val="000000"/>
                </a:solidFill>
                <a:latin typeface="Cordia New"/>
                <a:cs typeface="Cordia New"/>
              </a:rPr>
              <a:t>)</a:t>
            </a:r>
          </a:p>
          <a:p>
            <a:pPr>
              <a:defRPr sz="1800" b="1" i="0" u="none" strike="noStrike" baseline="0">
                <a:solidFill>
                  <a:srgbClr val="000000"/>
                </a:solidFill>
                <a:latin typeface="Cordia New"/>
                <a:ea typeface="Cordia New"/>
                <a:cs typeface="Cordia New"/>
              </a:defRPr>
            </a:pPr>
            <a:r>
              <a:rPr lang="th-TH" sz="1800" b="1" i="0" u="none" strike="noStrike" baseline="0">
                <a:solidFill>
                  <a:srgbClr val="000000"/>
                </a:solidFill>
                <a:latin typeface="Cordia New"/>
                <a:cs typeface="Cordia New"/>
              </a:rPr>
              <a:t> </a:t>
            </a:r>
          </a:p>
          <a:p>
            <a:pPr>
              <a:defRPr sz="1800" b="1" i="0" u="none" strike="noStrike" baseline="0">
                <a:solidFill>
                  <a:srgbClr val="000000"/>
                </a:solidFill>
                <a:latin typeface="Cordia New"/>
                <a:ea typeface="Cordia New"/>
                <a:cs typeface="Cordia New"/>
              </a:defRPr>
            </a:pPr>
            <a:endParaRPr lang="th-TH" sz="1800" b="1" i="0" u="none" strike="noStrike" baseline="0">
              <a:solidFill>
                <a:srgbClr val="000000"/>
              </a:solidFill>
              <a:latin typeface="Cordia New"/>
              <a:cs typeface="Cordia New"/>
            </a:endParaRPr>
          </a:p>
        </c:rich>
      </c:tx>
      <c:layout>
        <c:manualLayout>
          <c:xMode val="edge"/>
          <c:yMode val="edge"/>
          <c:x val="0.12719751809720786"/>
          <c:y val="2.71186440677965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03722854188226E-2"/>
          <c:y val="0.19322033898305085"/>
          <c:w val="0.83660806618407602"/>
          <c:h val="0.616949152542374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กราฟ!$B$5</c:f>
              <c:strCache>
                <c:ptCount val="1"/>
                <c:pt idx="0">
                  <c:v>ม.  5</c:v>
                </c:pt>
              </c:strCache>
            </c:strRef>
          </c:tx>
          <c:spPr>
            <a:pattFill prst="horzBrick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Cordia New"/>
                    <a:ea typeface="Cordia New"/>
                    <a:cs typeface="Cordia New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กราฟ!$C$3:$F$4</c:f>
              <c:multiLvlStrCache>
                <c:ptCount val="4"/>
                <c:lvl>
                  <c:pt idx="0">
                    <c:v>ชาย</c:v>
                  </c:pt>
                  <c:pt idx="1">
                    <c:v>หญิง</c:v>
                  </c:pt>
                  <c:pt idx="2">
                    <c:v>ชาย</c:v>
                  </c:pt>
                  <c:pt idx="3">
                    <c:v>หญิง</c:v>
                  </c:pt>
                </c:lvl>
                <c:lvl>
                  <c:pt idx="0">
                    <c:v>จำนวนจำเลย</c:v>
                  </c:pt>
                  <c:pt idx="2">
                    <c:v>จำนวนผู้ต้องโทษ</c:v>
                  </c:pt>
                </c:lvl>
              </c:multiLvlStrCache>
            </c:multiLvlStrRef>
          </c:cat>
          <c:val>
            <c:numRef>
              <c:f>กราฟ!$C$5:$F$5</c:f>
              <c:numCache>
                <c:formatCode>General</c:formatCode>
                <c:ptCount val="4"/>
              </c:numCache>
            </c:numRef>
          </c:val>
        </c:ser>
        <c:ser>
          <c:idx val="1"/>
          <c:order val="1"/>
          <c:tx>
            <c:strRef>
              <c:f>กราฟ!$B$6</c:f>
              <c:strCache>
                <c:ptCount val="1"/>
                <c:pt idx="0">
                  <c:v>ม.  6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#,##0_);\(#,##0\)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Cordia New"/>
                    <a:ea typeface="Cordia New"/>
                    <a:cs typeface="Cordia New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กราฟ!$C$3:$F$4</c:f>
              <c:multiLvlStrCache>
                <c:ptCount val="4"/>
                <c:lvl>
                  <c:pt idx="0">
                    <c:v>ชาย</c:v>
                  </c:pt>
                  <c:pt idx="1">
                    <c:v>หญิง</c:v>
                  </c:pt>
                  <c:pt idx="2">
                    <c:v>ชาย</c:v>
                  </c:pt>
                  <c:pt idx="3">
                    <c:v>หญิง</c:v>
                  </c:pt>
                </c:lvl>
                <c:lvl>
                  <c:pt idx="0">
                    <c:v>จำนวนจำเลย</c:v>
                  </c:pt>
                  <c:pt idx="2">
                    <c:v>จำนวนผู้ต้องโทษ</c:v>
                  </c:pt>
                </c:lvl>
              </c:multiLvlStrCache>
            </c:multiLvlStrRef>
          </c:cat>
          <c:val>
            <c:numRef>
              <c:f>กราฟ!$C$6:$F$6</c:f>
              <c:numCache>
                <c:formatCode>General</c:formatCode>
                <c:ptCount val="4"/>
              </c:numCache>
            </c:numRef>
          </c:val>
        </c:ser>
        <c:ser>
          <c:idx val="2"/>
          <c:order val="2"/>
          <c:tx>
            <c:strRef>
              <c:f>กราฟ!$B$7</c:f>
              <c:strCache>
                <c:ptCount val="1"/>
                <c:pt idx="0">
                  <c:v>ม.  7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กราฟ!$C$3:$F$4</c:f>
              <c:multiLvlStrCache>
                <c:ptCount val="4"/>
                <c:lvl>
                  <c:pt idx="0">
                    <c:v>ชาย</c:v>
                  </c:pt>
                  <c:pt idx="1">
                    <c:v>หญิง</c:v>
                  </c:pt>
                  <c:pt idx="2">
                    <c:v>ชาย</c:v>
                  </c:pt>
                  <c:pt idx="3">
                    <c:v>หญิง</c:v>
                  </c:pt>
                </c:lvl>
                <c:lvl>
                  <c:pt idx="0">
                    <c:v>จำนวนจำเลย</c:v>
                  </c:pt>
                  <c:pt idx="2">
                    <c:v>จำนวนผู้ต้องโทษ</c:v>
                  </c:pt>
                </c:lvl>
              </c:multiLvlStrCache>
            </c:multiLvlStrRef>
          </c:cat>
          <c:val>
            <c:numRef>
              <c:f>กราฟ!$C$7:$F$7</c:f>
              <c:numCache>
                <c:formatCode>General</c:formatCode>
                <c:ptCount val="4"/>
              </c:numCache>
            </c:numRef>
          </c:val>
        </c:ser>
        <c:ser>
          <c:idx val="3"/>
          <c:order val="3"/>
          <c:tx>
            <c:strRef>
              <c:f>กราฟ!$B$8</c:f>
              <c:strCache>
                <c:ptCount val="1"/>
                <c:pt idx="0">
                  <c:v>ม.  8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Cordia New"/>
                    <a:ea typeface="Cordia New"/>
                    <a:cs typeface="Cordia New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กราฟ!$C$3:$F$4</c:f>
              <c:multiLvlStrCache>
                <c:ptCount val="4"/>
                <c:lvl>
                  <c:pt idx="0">
                    <c:v>ชาย</c:v>
                  </c:pt>
                  <c:pt idx="1">
                    <c:v>หญิง</c:v>
                  </c:pt>
                  <c:pt idx="2">
                    <c:v>ชาย</c:v>
                  </c:pt>
                  <c:pt idx="3">
                    <c:v>หญิง</c:v>
                  </c:pt>
                </c:lvl>
                <c:lvl>
                  <c:pt idx="0">
                    <c:v>จำนวนจำเลย</c:v>
                  </c:pt>
                  <c:pt idx="2">
                    <c:v>จำนวนผู้ต้องโทษ</c:v>
                  </c:pt>
                </c:lvl>
              </c:multiLvlStrCache>
            </c:multiLvlStrRef>
          </c:cat>
          <c:val>
            <c:numRef>
              <c:f>กราฟ!$C$8:$F$8</c:f>
              <c:numCache>
                <c:formatCode>General</c:formatCode>
                <c:ptCount val="4"/>
              </c:numCache>
            </c:numRef>
          </c:val>
        </c:ser>
        <c:ser>
          <c:idx val="4"/>
          <c:order val="4"/>
          <c:tx>
            <c:strRef>
              <c:f>กราฟ!$B$9</c:f>
              <c:strCache>
                <c:ptCount val="1"/>
                <c:pt idx="0">
                  <c:v>ม.  9</c:v>
                </c:pt>
              </c:strCache>
            </c:strRef>
          </c:tx>
          <c:spPr>
            <a:pattFill prst="pct5">
              <a:fgClr>
                <a:srgbClr val="6600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Cordia New"/>
                    <a:ea typeface="Cordia New"/>
                    <a:cs typeface="Cordia New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กราฟ!$C$3:$F$4</c:f>
              <c:multiLvlStrCache>
                <c:ptCount val="4"/>
                <c:lvl>
                  <c:pt idx="0">
                    <c:v>ชาย</c:v>
                  </c:pt>
                  <c:pt idx="1">
                    <c:v>หญิง</c:v>
                  </c:pt>
                  <c:pt idx="2">
                    <c:v>ชาย</c:v>
                  </c:pt>
                  <c:pt idx="3">
                    <c:v>หญิง</c:v>
                  </c:pt>
                </c:lvl>
                <c:lvl>
                  <c:pt idx="0">
                    <c:v>จำนวนจำเลย</c:v>
                  </c:pt>
                  <c:pt idx="2">
                    <c:v>จำนวนผู้ต้องโทษ</c:v>
                  </c:pt>
                </c:lvl>
              </c:multiLvlStrCache>
            </c:multiLvlStrRef>
          </c:cat>
          <c:val>
            <c:numRef>
              <c:f>กราฟ!$C$9:$F$9</c:f>
              <c:numCache>
                <c:formatCode>General</c:formatCode>
                <c:ptCount val="4"/>
                <c:pt idx="0">
                  <c:v>17</c:v>
                </c:pt>
                <c:pt idx="1">
                  <c:v>8</c:v>
                </c:pt>
                <c:pt idx="2">
                  <c:v>16</c:v>
                </c:pt>
                <c:pt idx="3">
                  <c:v>8</c:v>
                </c:pt>
              </c:numCache>
            </c:numRef>
          </c:val>
        </c:ser>
        <c:ser>
          <c:idx val="5"/>
          <c:order val="5"/>
          <c:tx>
            <c:strRef>
              <c:f>กราฟ!$B$10</c:f>
              <c:strCache>
                <c:ptCount val="1"/>
                <c:pt idx="0">
                  <c:v> ม. 10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กราฟ!$C$3:$F$4</c:f>
              <c:multiLvlStrCache>
                <c:ptCount val="4"/>
                <c:lvl>
                  <c:pt idx="0">
                    <c:v>ชาย</c:v>
                  </c:pt>
                  <c:pt idx="1">
                    <c:v>หญิง</c:v>
                  </c:pt>
                  <c:pt idx="2">
                    <c:v>ชาย</c:v>
                  </c:pt>
                  <c:pt idx="3">
                    <c:v>หญิง</c:v>
                  </c:pt>
                </c:lvl>
                <c:lvl>
                  <c:pt idx="0">
                    <c:v>จำนวนจำเลย</c:v>
                  </c:pt>
                  <c:pt idx="2">
                    <c:v>จำนวนผู้ต้องโทษ</c:v>
                  </c:pt>
                </c:lvl>
              </c:multiLvlStrCache>
            </c:multiLvlStrRef>
          </c:cat>
          <c:val>
            <c:numRef>
              <c:f>กราฟ!$C$10:$F$10</c:f>
              <c:numCache>
                <c:formatCode>General</c:formatCode>
                <c:ptCount val="4"/>
              </c:numCache>
            </c:numRef>
          </c:val>
        </c:ser>
        <c:ser>
          <c:idx val="6"/>
          <c:order val="6"/>
          <c:tx>
            <c:strRef>
              <c:f>กราฟ!$B$11</c:f>
              <c:strCache>
                <c:ptCount val="1"/>
                <c:pt idx="0">
                  <c:v>ม.11</c:v>
                </c:pt>
              </c:strCache>
            </c:strRef>
          </c:tx>
          <c:spPr>
            <a:pattFill prst="dashUpDiag">
              <a:fgClr>
                <a:srgbClr val="0066CC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#,##0_);\(#,##0\)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Cordia New"/>
                    <a:ea typeface="Cordia New"/>
                    <a:cs typeface="Cordia New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กราฟ!$C$3:$F$4</c:f>
              <c:multiLvlStrCache>
                <c:ptCount val="4"/>
                <c:lvl>
                  <c:pt idx="0">
                    <c:v>ชาย</c:v>
                  </c:pt>
                  <c:pt idx="1">
                    <c:v>หญิง</c:v>
                  </c:pt>
                  <c:pt idx="2">
                    <c:v>ชาย</c:v>
                  </c:pt>
                  <c:pt idx="3">
                    <c:v>หญิง</c:v>
                  </c:pt>
                </c:lvl>
                <c:lvl>
                  <c:pt idx="0">
                    <c:v>จำนวนจำเลย</c:v>
                  </c:pt>
                  <c:pt idx="2">
                    <c:v>จำนวนผู้ต้องโทษ</c:v>
                  </c:pt>
                </c:lvl>
              </c:multiLvlStrCache>
            </c:multiLvlStrRef>
          </c:cat>
          <c:val>
            <c:numRef>
              <c:f>กราฟ!$C$11:$F$11</c:f>
              <c:numCache>
                <c:formatCode>General</c:formatCode>
                <c:ptCount val="4"/>
                <c:pt idx="0" formatCode="0">
                  <c:v>2</c:v>
                </c:pt>
                <c:pt idx="2">
                  <c:v>2</c:v>
                </c:pt>
              </c:numCache>
            </c:numRef>
          </c:val>
        </c:ser>
        <c:ser>
          <c:idx val="7"/>
          <c:order val="7"/>
          <c:tx>
            <c:strRef>
              <c:f>กราฟ!$B$13</c:f>
              <c:strCache>
                <c:ptCount val="1"/>
                <c:pt idx="0">
                  <c:v>ม.  13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#,##0_);\(#,##0\)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Cordia New"/>
                    <a:ea typeface="Cordia New"/>
                    <a:cs typeface="Cordia New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กราฟ!$C$3:$F$4</c:f>
              <c:multiLvlStrCache>
                <c:ptCount val="4"/>
                <c:lvl>
                  <c:pt idx="0">
                    <c:v>ชาย</c:v>
                  </c:pt>
                  <c:pt idx="1">
                    <c:v>หญิง</c:v>
                  </c:pt>
                  <c:pt idx="2">
                    <c:v>ชาย</c:v>
                  </c:pt>
                  <c:pt idx="3">
                    <c:v>หญิง</c:v>
                  </c:pt>
                </c:lvl>
                <c:lvl>
                  <c:pt idx="0">
                    <c:v>จำนวนจำเลย</c:v>
                  </c:pt>
                  <c:pt idx="2">
                    <c:v>จำนวนผู้ต้องโทษ</c:v>
                  </c:pt>
                </c:lvl>
              </c:multiLvlStrCache>
            </c:multiLvlStrRef>
          </c:cat>
          <c:val>
            <c:numRef>
              <c:f>กราฟ!$C$13:$F$13</c:f>
              <c:numCache>
                <c:formatCode>General</c:formatCod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713344"/>
        <c:axId val="73700992"/>
      </c:barChart>
      <c:catAx>
        <c:axId val="13471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Cordia New"/>
                <a:ea typeface="Cordia New"/>
                <a:cs typeface="Cordia New"/>
              </a:defRPr>
            </a:pPr>
            <a:endParaRPr lang="en-US"/>
          </a:p>
        </c:txPr>
        <c:crossAx val="73700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3700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Cordia New"/>
                    <a:ea typeface="Cordia New"/>
                    <a:cs typeface="Cordia New"/>
                  </a:defRPr>
                </a:pPr>
                <a:r>
                  <a:rPr lang="th-TH"/>
                  <a:t>จำนวนคน</a:t>
                </a:r>
              </a:p>
            </c:rich>
          </c:tx>
          <c:layout>
            <c:manualLayout>
              <c:xMode val="edge"/>
              <c:yMode val="edge"/>
              <c:x val="1.5511892450879004E-2"/>
              <c:y val="0.449152542372881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Cordia New"/>
                <a:ea typeface="Cordia New"/>
                <a:cs typeface="Cordia New"/>
              </a:defRPr>
            </a:pPr>
            <a:endParaRPr lang="en-US"/>
          </a:p>
        </c:txPr>
        <c:crossAx val="1347133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3691830403309262"/>
          <c:y val="0.25593220338983103"/>
          <c:w val="5.9979317476732158E-2"/>
          <c:h val="0.4627118644067796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85" b="0" i="0" u="none" strike="noStrike" baseline="0">
              <a:solidFill>
                <a:srgbClr val="000000"/>
              </a:solidFill>
              <a:latin typeface="Cordia New"/>
              <a:ea typeface="Cordia New"/>
              <a:cs typeface="Cordia New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ordia New"/>
          <a:ea typeface="Cordia New"/>
          <a:cs typeface="Cordia New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ordia New"/>
                <a:ea typeface="Cordia New"/>
                <a:cs typeface="Cordia New"/>
              </a:defRPr>
            </a:pPr>
            <a:r>
              <a:rPr lang="th-TH"/>
              <a:t>3.1 แผนภูมิแสดงจำนวนผู้ต้องโทษแยกตามกลุ่มอายุและเพศของ
พระราชบัญญัติป้องกันและปราบปรามการค้าประเวณี พ.ศ. 2539 (ระหว่างเดือน มกราคม - มิถุนายน 255</a:t>
            </a:r>
            <a:r>
              <a:rPr lang="en-US"/>
              <a:t>8</a:t>
            </a:r>
            <a:r>
              <a:rPr lang="th-TH"/>
              <a:t> )</a:t>
            </a:r>
          </a:p>
        </c:rich>
      </c:tx>
      <c:layout>
        <c:manualLayout>
          <c:xMode val="edge"/>
          <c:yMode val="edge"/>
          <c:x val="0.10341261633919338"/>
          <c:y val="2.033898305084742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0072388831438E-2"/>
          <c:y val="0.2491525423728814"/>
          <c:w val="0.83660806618407602"/>
          <c:h val="0.55423728813559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'3.1'!$B$4</c:f>
              <c:strCache>
                <c:ptCount val="1"/>
                <c:pt idx="0">
                  <c:v>ม.  5</c:v>
                </c:pt>
              </c:strCache>
            </c:strRef>
          </c:tx>
          <c:spPr>
            <a:pattFill prst="solidDmnd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Cordia New"/>
                    <a:ea typeface="Cordia New"/>
                    <a:cs typeface="Cordia New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'3.1'!$C$2:$H$3</c:f>
              <c:multiLvlStrCache>
                <c:ptCount val="6"/>
                <c:lvl>
                  <c:pt idx="0">
                    <c:v>ชาย</c:v>
                  </c:pt>
                  <c:pt idx="1">
                    <c:v>หญิง</c:v>
                  </c:pt>
                  <c:pt idx="2">
                    <c:v>ชาย</c:v>
                  </c:pt>
                  <c:pt idx="3">
                    <c:v>หญิง</c:v>
                  </c:pt>
                  <c:pt idx="4">
                    <c:v>ชาย</c:v>
                  </c:pt>
                  <c:pt idx="5">
                    <c:v>หญิง</c:v>
                  </c:pt>
                </c:lvl>
                <c:lvl>
                  <c:pt idx="0">
                    <c:v>อายุ 7 ปี - ไม่เกิน 14 ปี</c:v>
                  </c:pt>
                  <c:pt idx="2">
                    <c:v>อายุ  14 ปี - ไม่เกิน 18 ปี</c:v>
                  </c:pt>
                  <c:pt idx="4">
                    <c:v>อายุ 18 ปีขึ้นไป</c:v>
                  </c:pt>
                </c:lvl>
              </c:multiLvlStrCache>
            </c:multiLvlStrRef>
          </c:cat>
          <c:val>
            <c:numRef>
              <c:f>'3.1'!$C$4:$H$4</c:f>
              <c:numCache>
                <c:formatCode>General</c:formatCode>
                <c:ptCount val="6"/>
              </c:numCache>
            </c:numRef>
          </c:val>
        </c:ser>
        <c:ser>
          <c:idx val="1"/>
          <c:order val="1"/>
          <c:tx>
            <c:strRef>
              <c:f>'3.1'!$B$5</c:f>
              <c:strCache>
                <c:ptCount val="1"/>
                <c:pt idx="0">
                  <c:v>ม.  6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'3.1'!$C$2:$H$3</c:f>
              <c:multiLvlStrCache>
                <c:ptCount val="6"/>
                <c:lvl>
                  <c:pt idx="0">
                    <c:v>ชาย</c:v>
                  </c:pt>
                  <c:pt idx="1">
                    <c:v>หญิง</c:v>
                  </c:pt>
                  <c:pt idx="2">
                    <c:v>ชาย</c:v>
                  </c:pt>
                  <c:pt idx="3">
                    <c:v>หญิง</c:v>
                  </c:pt>
                  <c:pt idx="4">
                    <c:v>ชาย</c:v>
                  </c:pt>
                  <c:pt idx="5">
                    <c:v>หญิง</c:v>
                  </c:pt>
                </c:lvl>
                <c:lvl>
                  <c:pt idx="0">
                    <c:v>อายุ 7 ปี - ไม่เกิน 14 ปี</c:v>
                  </c:pt>
                  <c:pt idx="2">
                    <c:v>อายุ  14 ปี - ไม่เกิน 18 ปี</c:v>
                  </c:pt>
                  <c:pt idx="4">
                    <c:v>อายุ 18 ปีขึ้นไป</c:v>
                  </c:pt>
                </c:lvl>
              </c:multiLvlStrCache>
            </c:multiLvlStrRef>
          </c:cat>
          <c:val>
            <c:numRef>
              <c:f>'3.1'!$C$5:$H$5</c:f>
              <c:numCache>
                <c:formatCode>0.00</c:formatCode>
                <c:ptCount val="6"/>
              </c:numCache>
            </c:numRef>
          </c:val>
        </c:ser>
        <c:ser>
          <c:idx val="2"/>
          <c:order val="2"/>
          <c:tx>
            <c:strRef>
              <c:f>'3.1'!$B$6</c:f>
              <c:strCache>
                <c:ptCount val="1"/>
                <c:pt idx="0">
                  <c:v>ม.  7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'3.1'!$C$2:$H$3</c:f>
              <c:multiLvlStrCache>
                <c:ptCount val="6"/>
                <c:lvl>
                  <c:pt idx="0">
                    <c:v>ชาย</c:v>
                  </c:pt>
                  <c:pt idx="1">
                    <c:v>หญิง</c:v>
                  </c:pt>
                  <c:pt idx="2">
                    <c:v>ชาย</c:v>
                  </c:pt>
                  <c:pt idx="3">
                    <c:v>หญิง</c:v>
                  </c:pt>
                  <c:pt idx="4">
                    <c:v>ชาย</c:v>
                  </c:pt>
                  <c:pt idx="5">
                    <c:v>หญิง</c:v>
                  </c:pt>
                </c:lvl>
                <c:lvl>
                  <c:pt idx="0">
                    <c:v>อายุ 7 ปี - ไม่เกิน 14 ปี</c:v>
                  </c:pt>
                  <c:pt idx="2">
                    <c:v>อายุ  14 ปี - ไม่เกิน 18 ปี</c:v>
                  </c:pt>
                  <c:pt idx="4">
                    <c:v>อายุ 18 ปีขึ้นไป</c:v>
                  </c:pt>
                </c:lvl>
              </c:multiLvlStrCache>
            </c:multiLvlStrRef>
          </c:cat>
          <c:val>
            <c:numRef>
              <c:f>'3.1'!$C$6:$H$6</c:f>
              <c:numCache>
                <c:formatCode>General</c:formatCode>
                <c:ptCount val="6"/>
              </c:numCache>
            </c:numRef>
          </c:val>
        </c:ser>
        <c:ser>
          <c:idx val="3"/>
          <c:order val="3"/>
          <c:tx>
            <c:strRef>
              <c:f>'3.1'!$B$7</c:f>
              <c:strCache>
                <c:ptCount val="1"/>
                <c:pt idx="0">
                  <c:v>ม.  8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Cordia New"/>
                    <a:ea typeface="Cordia New"/>
                    <a:cs typeface="Cordia New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'3.1'!$C$2:$H$3</c:f>
              <c:multiLvlStrCache>
                <c:ptCount val="6"/>
                <c:lvl>
                  <c:pt idx="0">
                    <c:v>ชาย</c:v>
                  </c:pt>
                  <c:pt idx="1">
                    <c:v>หญิง</c:v>
                  </c:pt>
                  <c:pt idx="2">
                    <c:v>ชาย</c:v>
                  </c:pt>
                  <c:pt idx="3">
                    <c:v>หญิง</c:v>
                  </c:pt>
                  <c:pt idx="4">
                    <c:v>ชาย</c:v>
                  </c:pt>
                  <c:pt idx="5">
                    <c:v>หญิง</c:v>
                  </c:pt>
                </c:lvl>
                <c:lvl>
                  <c:pt idx="0">
                    <c:v>อายุ 7 ปี - ไม่เกิน 14 ปี</c:v>
                  </c:pt>
                  <c:pt idx="2">
                    <c:v>อายุ  14 ปี - ไม่เกิน 18 ปี</c:v>
                  </c:pt>
                  <c:pt idx="4">
                    <c:v>อายุ 18 ปีขึ้นไป</c:v>
                  </c:pt>
                </c:lvl>
              </c:multiLvlStrCache>
            </c:multiLvlStrRef>
          </c:cat>
          <c:val>
            <c:numRef>
              <c:f>'3.1'!$C$7:$H$7</c:f>
              <c:numCache>
                <c:formatCode>General</c:formatCode>
                <c:ptCount val="6"/>
              </c:numCache>
            </c:numRef>
          </c:val>
        </c:ser>
        <c:ser>
          <c:idx val="4"/>
          <c:order val="4"/>
          <c:tx>
            <c:strRef>
              <c:f>'3.1'!$B$8</c:f>
              <c:strCache>
                <c:ptCount val="1"/>
                <c:pt idx="0">
                  <c:v>ม.  9</c:v>
                </c:pt>
              </c:strCache>
            </c:strRef>
          </c:tx>
          <c:spPr>
            <a:pattFill prst="ltHorz">
              <a:fgClr>
                <a:srgbClr val="6600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400" b="0" i="0" u="none" strike="noStrike" baseline="0">
                    <a:solidFill>
                      <a:srgbClr val="000000"/>
                    </a:solidFill>
                    <a:latin typeface="Cordia New"/>
                    <a:ea typeface="Cordia New"/>
                    <a:cs typeface="Cordia New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'3.1'!$C$2:$H$3</c:f>
              <c:multiLvlStrCache>
                <c:ptCount val="6"/>
                <c:lvl>
                  <c:pt idx="0">
                    <c:v>ชาย</c:v>
                  </c:pt>
                  <c:pt idx="1">
                    <c:v>หญิง</c:v>
                  </c:pt>
                  <c:pt idx="2">
                    <c:v>ชาย</c:v>
                  </c:pt>
                  <c:pt idx="3">
                    <c:v>หญิง</c:v>
                  </c:pt>
                  <c:pt idx="4">
                    <c:v>ชาย</c:v>
                  </c:pt>
                  <c:pt idx="5">
                    <c:v>หญิง</c:v>
                  </c:pt>
                </c:lvl>
                <c:lvl>
                  <c:pt idx="0">
                    <c:v>อายุ 7 ปี - ไม่เกิน 14 ปี</c:v>
                  </c:pt>
                  <c:pt idx="2">
                    <c:v>อายุ  14 ปี - ไม่เกิน 18 ปี</c:v>
                  </c:pt>
                  <c:pt idx="4">
                    <c:v>อายุ 18 ปีขึ้นไป</c:v>
                  </c:pt>
                </c:lvl>
              </c:multiLvlStrCache>
            </c:multiLvlStrRef>
          </c:cat>
          <c:val>
            <c:numRef>
              <c:f>'3.1'!$C$8:$H$8</c:f>
              <c:numCache>
                <c:formatCode>General</c:formatCode>
                <c:ptCount val="6"/>
                <c:pt idx="4">
                  <c:v>16</c:v>
                </c:pt>
                <c:pt idx="5">
                  <c:v>8</c:v>
                </c:pt>
              </c:numCache>
            </c:numRef>
          </c:val>
        </c:ser>
        <c:ser>
          <c:idx val="5"/>
          <c:order val="5"/>
          <c:tx>
            <c:strRef>
              <c:f>'3.1'!$B$9</c:f>
              <c:strCache>
                <c:ptCount val="1"/>
                <c:pt idx="0">
                  <c:v>ม.  10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Cordia New"/>
                    <a:ea typeface="Cordia New"/>
                    <a:cs typeface="Cordia New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'3.1'!$C$2:$H$3</c:f>
              <c:multiLvlStrCache>
                <c:ptCount val="6"/>
                <c:lvl>
                  <c:pt idx="0">
                    <c:v>ชาย</c:v>
                  </c:pt>
                  <c:pt idx="1">
                    <c:v>หญิง</c:v>
                  </c:pt>
                  <c:pt idx="2">
                    <c:v>ชาย</c:v>
                  </c:pt>
                  <c:pt idx="3">
                    <c:v>หญิง</c:v>
                  </c:pt>
                  <c:pt idx="4">
                    <c:v>ชาย</c:v>
                  </c:pt>
                  <c:pt idx="5">
                    <c:v>หญิง</c:v>
                  </c:pt>
                </c:lvl>
                <c:lvl>
                  <c:pt idx="0">
                    <c:v>อายุ 7 ปี - ไม่เกิน 14 ปี</c:v>
                  </c:pt>
                  <c:pt idx="2">
                    <c:v>อายุ  14 ปี - ไม่เกิน 18 ปี</c:v>
                  </c:pt>
                  <c:pt idx="4">
                    <c:v>อายุ 18 ปีขึ้นไป</c:v>
                  </c:pt>
                </c:lvl>
              </c:multiLvlStrCache>
            </c:multiLvlStrRef>
          </c:cat>
          <c:val>
            <c:numRef>
              <c:f>'3.1'!$C$9:$H$9</c:f>
              <c:numCache>
                <c:formatCode>General</c:formatCode>
                <c:ptCount val="6"/>
              </c:numCache>
            </c:numRef>
          </c:val>
        </c:ser>
        <c:ser>
          <c:idx val="6"/>
          <c:order val="6"/>
          <c:tx>
            <c:strRef>
              <c:f>'3.1'!$B$10</c:f>
              <c:strCache>
                <c:ptCount val="1"/>
                <c:pt idx="0">
                  <c:v>ม.11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Cordia New"/>
                    <a:ea typeface="Cordia New"/>
                    <a:cs typeface="Cordia New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'3.1'!$C$2:$H$3</c:f>
              <c:multiLvlStrCache>
                <c:ptCount val="6"/>
                <c:lvl>
                  <c:pt idx="0">
                    <c:v>ชาย</c:v>
                  </c:pt>
                  <c:pt idx="1">
                    <c:v>หญิง</c:v>
                  </c:pt>
                  <c:pt idx="2">
                    <c:v>ชาย</c:v>
                  </c:pt>
                  <c:pt idx="3">
                    <c:v>หญิง</c:v>
                  </c:pt>
                  <c:pt idx="4">
                    <c:v>ชาย</c:v>
                  </c:pt>
                  <c:pt idx="5">
                    <c:v>หญิง</c:v>
                  </c:pt>
                </c:lvl>
                <c:lvl>
                  <c:pt idx="0">
                    <c:v>อายุ 7 ปี - ไม่เกิน 14 ปี</c:v>
                  </c:pt>
                  <c:pt idx="2">
                    <c:v>อายุ  14 ปี - ไม่เกิน 18 ปี</c:v>
                  </c:pt>
                  <c:pt idx="4">
                    <c:v>อายุ 18 ปีขึ้นไป</c:v>
                  </c:pt>
                </c:lvl>
              </c:multiLvlStrCache>
            </c:multiLvlStrRef>
          </c:cat>
          <c:val>
            <c:numRef>
              <c:f>'3.1'!$C$10:$H$10</c:f>
              <c:numCache>
                <c:formatCode>General</c:formatCode>
                <c:ptCount val="6"/>
                <c:pt idx="4">
                  <c:v>2</c:v>
                </c:pt>
              </c:numCache>
            </c:numRef>
          </c:val>
        </c:ser>
        <c:ser>
          <c:idx val="7"/>
          <c:order val="7"/>
          <c:tx>
            <c:strRef>
              <c:f>'3.1'!$B$12</c:f>
              <c:strCache>
                <c:ptCount val="1"/>
                <c:pt idx="0">
                  <c:v>ม.  13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'3.1'!$C$2:$H$3</c:f>
              <c:multiLvlStrCache>
                <c:ptCount val="6"/>
                <c:lvl>
                  <c:pt idx="0">
                    <c:v>ชาย</c:v>
                  </c:pt>
                  <c:pt idx="1">
                    <c:v>หญิง</c:v>
                  </c:pt>
                  <c:pt idx="2">
                    <c:v>ชาย</c:v>
                  </c:pt>
                  <c:pt idx="3">
                    <c:v>หญิง</c:v>
                  </c:pt>
                  <c:pt idx="4">
                    <c:v>ชาย</c:v>
                  </c:pt>
                  <c:pt idx="5">
                    <c:v>หญิง</c:v>
                  </c:pt>
                </c:lvl>
                <c:lvl>
                  <c:pt idx="0">
                    <c:v>อายุ 7 ปี - ไม่เกิน 14 ปี</c:v>
                  </c:pt>
                  <c:pt idx="2">
                    <c:v>อายุ  14 ปี - ไม่เกิน 18 ปี</c:v>
                  </c:pt>
                  <c:pt idx="4">
                    <c:v>อายุ 18 ปีขึ้นไป</c:v>
                  </c:pt>
                </c:lvl>
              </c:multiLvlStrCache>
            </c:multiLvlStrRef>
          </c:cat>
          <c:val>
            <c:numRef>
              <c:f>'3.1'!$C$12:$H$12</c:f>
              <c:numCache>
                <c:formatCode>General</c:formatCode>
                <c:ptCount val="6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6434688"/>
        <c:axId val="131409600"/>
      </c:barChart>
      <c:catAx>
        <c:axId val="136434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ordia New"/>
                <a:ea typeface="Cordia New"/>
                <a:cs typeface="Cordia New"/>
              </a:defRPr>
            </a:pPr>
            <a:endParaRPr lang="en-US"/>
          </a:p>
        </c:txPr>
        <c:crossAx val="131409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1409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Cordia New"/>
                    <a:ea typeface="Cordia New"/>
                    <a:cs typeface="Cordia New"/>
                  </a:defRPr>
                </a:pPr>
                <a:r>
                  <a:rPr lang="th-TH"/>
                  <a:t>จำนวนคน</a:t>
                </a:r>
              </a:p>
            </c:rich>
          </c:tx>
          <c:layout>
            <c:manualLayout>
              <c:xMode val="edge"/>
              <c:yMode val="edge"/>
              <c:x val="1.1375387797311285E-2"/>
              <c:y val="0.4728813559322039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Cordia New"/>
                <a:ea typeface="Cordia New"/>
                <a:cs typeface="Cordia New"/>
              </a:defRPr>
            </a:pPr>
            <a:endParaRPr lang="en-US"/>
          </a:p>
        </c:txPr>
        <c:crossAx val="136434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3588417786970013"/>
          <c:y val="0.29491525423728832"/>
          <c:w val="5.9979317476732158E-2"/>
          <c:h val="0.4627118644067796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85" b="0" i="0" u="none" strike="noStrike" baseline="0">
              <a:solidFill>
                <a:srgbClr val="000000"/>
              </a:solidFill>
              <a:latin typeface="Cordia New"/>
              <a:ea typeface="Cordia New"/>
              <a:cs typeface="Cordia New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ordia New"/>
          <a:ea typeface="Cordia New"/>
          <a:cs typeface="Cordia New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71" workbookViewId="0"/>
  </sheetViews>
  <pageMargins left="0.75" right="0.75" top="1" bottom="1" header="0.5" footer="0.5"/>
  <pageSetup paperSize="9" orientation="landscape" horizontalDpi="300" verticalDpi="300" r:id="rId1"/>
  <headerFooter alignWithMargins="0">
    <oddHeader>&amp;C6</oddHead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71" workbookViewId="0"/>
  </sheetViews>
  <pageMargins left="0.75" right="0.75" top="1" bottom="1" header="0.5" footer="0.5"/>
  <pageSetup paperSize="9" orientation="landscape" r:id="rId1"/>
  <headerFooter alignWithMargins="0">
    <oddHeader>&amp;C8</oddHead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แผนภูมิ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แผนภูมิ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zoomScale="75" workbookViewId="0">
      <selection activeCell="F93" sqref="F93"/>
    </sheetView>
  </sheetViews>
  <sheetFormatPr defaultRowHeight="21" x14ac:dyDescent="0.45"/>
  <cols>
    <col min="1" max="16384" width="9.140625" style="203"/>
  </cols>
  <sheetData>
    <row r="1" spans="1:11" x14ac:dyDescent="0.45">
      <c r="A1" s="208"/>
      <c r="B1" s="208"/>
      <c r="C1" s="208"/>
      <c r="D1" s="208"/>
      <c r="E1" s="208"/>
      <c r="F1" s="208"/>
      <c r="G1" s="208"/>
      <c r="H1" s="208"/>
      <c r="I1" s="208"/>
      <c r="J1" s="208"/>
      <c r="K1" s="208"/>
    </row>
    <row r="2" spans="1:11" x14ac:dyDescent="0.45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</row>
    <row r="3" spans="1:11" ht="51.75" x14ac:dyDescent="1.05">
      <c r="A3" s="250" t="s">
        <v>223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</row>
    <row r="4" spans="1:11" ht="51.75" x14ac:dyDescent="1.05">
      <c r="A4" s="250" t="s">
        <v>224</v>
      </c>
      <c r="B4" s="250"/>
      <c r="C4" s="250"/>
      <c r="D4" s="250"/>
      <c r="E4" s="250"/>
      <c r="F4" s="250"/>
      <c r="G4" s="250"/>
      <c r="H4" s="250"/>
      <c r="I4" s="250"/>
      <c r="J4" s="250"/>
      <c r="K4" s="250"/>
    </row>
    <row r="5" spans="1:11" ht="51.75" x14ac:dyDescent="1.05">
      <c r="A5" s="250" t="s">
        <v>225</v>
      </c>
      <c r="B5" s="250"/>
      <c r="C5" s="250"/>
      <c r="D5" s="250"/>
      <c r="E5" s="250"/>
      <c r="F5" s="250"/>
      <c r="G5" s="250"/>
      <c r="H5" s="250"/>
      <c r="I5" s="250"/>
      <c r="J5" s="250"/>
      <c r="K5" s="250"/>
    </row>
    <row r="6" spans="1:11" ht="40.5" x14ac:dyDescent="0.85">
      <c r="A6" s="251" t="s">
        <v>250</v>
      </c>
      <c r="B6" s="251"/>
      <c r="C6" s="251"/>
      <c r="D6" s="251"/>
      <c r="E6" s="251"/>
      <c r="F6" s="251"/>
      <c r="G6" s="251"/>
      <c r="H6" s="251"/>
      <c r="I6" s="251"/>
      <c r="J6" s="251"/>
      <c r="K6" s="251"/>
    </row>
    <row r="7" spans="1:11" ht="40.5" thickBot="1" x14ac:dyDescent="0.85">
      <c r="A7" s="209"/>
      <c r="B7" s="209"/>
      <c r="C7" s="209"/>
      <c r="D7" s="209"/>
      <c r="E7" s="209"/>
      <c r="F7" s="209"/>
      <c r="G7" s="209"/>
      <c r="H7" s="209"/>
      <c r="I7" s="209"/>
      <c r="J7" s="209"/>
      <c r="K7" s="209"/>
    </row>
    <row r="8" spans="1:11" ht="9.75" customHeight="1" thickTop="1" thickBot="1" x14ac:dyDescent="0.5">
      <c r="A8" s="210"/>
      <c r="B8" s="210"/>
      <c r="C8" s="210"/>
      <c r="D8" s="210"/>
      <c r="E8" s="210"/>
      <c r="F8" s="210"/>
      <c r="G8" s="210"/>
      <c r="H8" s="210"/>
      <c r="I8" s="210"/>
      <c r="J8" s="210"/>
      <c r="K8" s="210"/>
    </row>
    <row r="9" spans="1:11" ht="21.75" thickTop="1" x14ac:dyDescent="0.45">
      <c r="A9" s="208"/>
      <c r="B9" s="208"/>
      <c r="C9" s="208"/>
      <c r="D9" s="208"/>
      <c r="E9" s="208"/>
      <c r="F9" s="208"/>
      <c r="G9" s="208"/>
      <c r="H9" s="208"/>
      <c r="I9" s="208"/>
      <c r="J9" s="208"/>
      <c r="K9" s="208"/>
    </row>
    <row r="10" spans="1:11" x14ac:dyDescent="0.45">
      <c r="A10" s="208"/>
      <c r="B10" s="208"/>
      <c r="C10" s="208"/>
      <c r="D10" s="208"/>
      <c r="E10" s="208"/>
      <c r="F10" s="208"/>
      <c r="G10" s="208"/>
      <c r="H10" s="208"/>
      <c r="I10" s="208"/>
      <c r="J10" s="208"/>
      <c r="K10" s="208"/>
    </row>
    <row r="11" spans="1:11" x14ac:dyDescent="0.45">
      <c r="A11" s="208"/>
      <c r="B11" s="208"/>
      <c r="C11" s="208"/>
      <c r="D11" s="208"/>
      <c r="E11" s="208"/>
      <c r="F11" s="208"/>
      <c r="G11" s="208"/>
      <c r="H11" s="208"/>
      <c r="I11" s="208"/>
      <c r="J11" s="208"/>
      <c r="K11" s="208"/>
    </row>
    <row r="12" spans="1:11" x14ac:dyDescent="0.45">
      <c r="A12" s="208"/>
      <c r="B12" s="208"/>
      <c r="C12" s="208"/>
      <c r="D12" s="208"/>
      <c r="E12" s="208"/>
      <c r="F12" s="208"/>
      <c r="G12" s="208"/>
      <c r="H12" s="208"/>
      <c r="I12" s="208"/>
      <c r="J12" s="208"/>
      <c r="K12" s="208"/>
    </row>
    <row r="13" spans="1:11" x14ac:dyDescent="0.45">
      <c r="A13" s="208"/>
      <c r="B13" s="208"/>
      <c r="C13" s="208"/>
      <c r="D13" s="208"/>
      <c r="E13" s="208"/>
      <c r="F13" s="208"/>
      <c r="G13" s="208"/>
      <c r="H13" s="208"/>
      <c r="I13" s="208"/>
      <c r="J13" s="208"/>
      <c r="K13" s="208"/>
    </row>
    <row r="14" spans="1:11" x14ac:dyDescent="0.45">
      <c r="A14" s="208"/>
      <c r="B14" s="208"/>
      <c r="C14" s="208"/>
      <c r="D14" s="208"/>
      <c r="E14" s="208"/>
      <c r="F14" s="208"/>
      <c r="G14" s="208"/>
      <c r="H14" s="208"/>
      <c r="I14" s="208"/>
      <c r="J14" s="208"/>
      <c r="K14" s="208"/>
    </row>
    <row r="15" spans="1:11" x14ac:dyDescent="0.45">
      <c r="A15" s="208"/>
      <c r="B15" s="208"/>
      <c r="C15" s="208"/>
      <c r="D15" s="208"/>
      <c r="E15" s="208"/>
      <c r="F15" s="208"/>
      <c r="G15" s="208"/>
      <c r="H15" s="208"/>
      <c r="I15" s="208"/>
      <c r="J15" s="208"/>
      <c r="K15" s="208"/>
    </row>
    <row r="16" spans="1:11" x14ac:dyDescent="0.45">
      <c r="A16" s="208"/>
      <c r="B16" s="208"/>
      <c r="C16" s="208"/>
      <c r="D16" s="208"/>
      <c r="E16" s="208"/>
      <c r="F16" s="208"/>
      <c r="G16" s="208"/>
      <c r="H16" s="208"/>
      <c r="I16" s="208"/>
      <c r="J16" s="208"/>
      <c r="K16" s="208"/>
    </row>
    <row r="17" spans="1:12" x14ac:dyDescent="0.45">
      <c r="A17" s="208"/>
      <c r="B17" s="208"/>
      <c r="C17" s="208"/>
      <c r="D17" s="211"/>
      <c r="E17" s="208"/>
      <c r="F17" s="208"/>
      <c r="G17" s="208"/>
      <c r="H17" s="208"/>
      <c r="I17" s="208"/>
      <c r="J17" s="208"/>
      <c r="K17" s="208"/>
    </row>
    <row r="18" spans="1:12" ht="21.75" x14ac:dyDescent="0.5">
      <c r="A18" s="208"/>
      <c r="B18" s="208"/>
      <c r="C18" s="208"/>
      <c r="D18" s="212"/>
      <c r="E18" s="208"/>
      <c r="F18" s="208"/>
      <c r="G18" s="208"/>
      <c r="H18" s="208"/>
      <c r="I18" s="208"/>
      <c r="J18" s="208"/>
      <c r="K18" s="208"/>
    </row>
    <row r="19" spans="1:12" ht="21.75" x14ac:dyDescent="0.5">
      <c r="A19" s="208"/>
      <c r="B19" s="208"/>
      <c r="C19" s="208"/>
      <c r="D19" s="212"/>
      <c r="E19" s="208"/>
      <c r="F19" s="208"/>
      <c r="G19" s="208"/>
      <c r="H19" s="208"/>
      <c r="I19" s="208"/>
      <c r="J19" s="208"/>
      <c r="K19" s="208"/>
    </row>
    <row r="20" spans="1:12" ht="21.75" x14ac:dyDescent="0.5">
      <c r="A20" s="208"/>
      <c r="B20" s="208"/>
      <c r="C20" s="208"/>
      <c r="D20" s="212"/>
      <c r="E20" s="208"/>
      <c r="F20" s="208"/>
      <c r="G20" s="208"/>
      <c r="H20" s="208"/>
      <c r="I20" s="208"/>
      <c r="J20" s="208"/>
      <c r="K20" s="208"/>
    </row>
    <row r="21" spans="1:12" ht="21.75" x14ac:dyDescent="0.5">
      <c r="A21" s="208"/>
      <c r="B21" s="208"/>
      <c r="C21" s="208"/>
      <c r="D21" s="212"/>
      <c r="E21" s="208"/>
      <c r="F21" s="208"/>
      <c r="G21" s="208"/>
      <c r="H21" s="208"/>
      <c r="I21" s="208"/>
      <c r="J21" s="208"/>
      <c r="K21" s="208"/>
    </row>
    <row r="22" spans="1:12" ht="21.75" x14ac:dyDescent="0.5">
      <c r="A22" s="208"/>
      <c r="B22" s="208"/>
      <c r="C22" s="208"/>
      <c r="D22" s="212"/>
      <c r="E22" s="208"/>
      <c r="F22" s="208"/>
      <c r="G22" s="208"/>
      <c r="H22" s="208"/>
      <c r="I22" s="208"/>
      <c r="J22" s="208"/>
      <c r="K22" s="208"/>
    </row>
    <row r="23" spans="1:12" ht="21.75" x14ac:dyDescent="0.5">
      <c r="A23" s="208"/>
      <c r="B23" s="208"/>
      <c r="C23" s="208"/>
      <c r="D23" s="212"/>
      <c r="E23" s="208"/>
      <c r="F23" s="208"/>
      <c r="G23" s="208"/>
      <c r="H23" s="208"/>
      <c r="I23" s="208"/>
      <c r="J23" s="208"/>
      <c r="K23" s="208"/>
    </row>
    <row r="24" spans="1:12" ht="21.75" x14ac:dyDescent="0.5">
      <c r="A24" s="208"/>
      <c r="B24" s="208"/>
      <c r="C24" s="208"/>
      <c r="D24" s="212"/>
      <c r="E24" s="208"/>
      <c r="F24" s="208"/>
      <c r="G24" s="208"/>
      <c r="H24" s="208"/>
      <c r="I24" s="208"/>
      <c r="J24" s="208"/>
      <c r="K24" s="208"/>
    </row>
    <row r="25" spans="1:12" ht="21.75" x14ac:dyDescent="0.5">
      <c r="A25" s="208"/>
      <c r="B25" s="208"/>
      <c r="C25" s="208"/>
      <c r="D25" s="212"/>
      <c r="E25" s="208"/>
      <c r="F25" s="208"/>
      <c r="G25" s="208"/>
      <c r="H25" s="208"/>
      <c r="I25" s="208"/>
      <c r="J25" s="208"/>
      <c r="K25" s="208"/>
    </row>
    <row r="26" spans="1:12" ht="26.25" x14ac:dyDescent="0.55000000000000004">
      <c r="A26" s="208"/>
      <c r="B26" s="208"/>
      <c r="C26" s="208"/>
      <c r="D26" s="212"/>
      <c r="E26" s="208"/>
      <c r="F26" s="208"/>
      <c r="G26" s="208"/>
      <c r="H26" s="249" t="s">
        <v>226</v>
      </c>
      <c r="I26" s="213"/>
      <c r="J26" s="213"/>
      <c r="K26" s="213"/>
      <c r="L26" s="204"/>
    </row>
    <row r="27" spans="1:12" ht="26.25" x14ac:dyDescent="0.55000000000000004">
      <c r="A27" s="208"/>
      <c r="B27" s="208"/>
      <c r="C27" s="208"/>
      <c r="D27" s="208"/>
      <c r="E27" s="208"/>
      <c r="F27" s="208"/>
      <c r="G27" s="208"/>
      <c r="H27" s="249" t="s">
        <v>227</v>
      </c>
      <c r="I27" s="213"/>
      <c r="J27" s="213"/>
      <c r="K27" s="213"/>
      <c r="L27" s="204"/>
    </row>
    <row r="28" spans="1:12" x14ac:dyDescent="0.45">
      <c r="A28" s="208"/>
      <c r="B28" s="208"/>
      <c r="C28" s="208"/>
      <c r="D28" s="208"/>
      <c r="E28" s="208"/>
      <c r="F28" s="208"/>
      <c r="G28" s="208"/>
      <c r="H28" s="208"/>
      <c r="I28" s="208"/>
      <c r="J28" s="208"/>
      <c r="K28" s="208"/>
    </row>
    <row r="29" spans="1:12" x14ac:dyDescent="0.45">
      <c r="A29" s="208"/>
      <c r="B29" s="208"/>
      <c r="C29" s="208"/>
      <c r="D29" s="208"/>
      <c r="E29" s="208"/>
      <c r="F29" s="208"/>
      <c r="G29" s="208"/>
      <c r="H29" s="208"/>
      <c r="I29" s="208"/>
      <c r="J29" s="208"/>
      <c r="K29" s="208"/>
    </row>
  </sheetData>
  <mergeCells count="4">
    <mergeCell ref="A3:K3"/>
    <mergeCell ref="A4:K4"/>
    <mergeCell ref="A5:K5"/>
    <mergeCell ref="A6:K6"/>
  </mergeCells>
  <phoneticPr fontId="19" type="noConversion"/>
  <pageMargins left="0.55118110236220474" right="0.15748031496062992" top="0.98425196850393704" bottom="0.98425196850393704" header="0.51181102362204722" footer="0.51181102362204722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topLeftCell="A28" workbookViewId="0">
      <selection activeCell="F93" sqref="F93"/>
    </sheetView>
  </sheetViews>
  <sheetFormatPr defaultRowHeight="22.5" x14ac:dyDescent="0.45"/>
  <cols>
    <col min="1" max="1" width="84.28515625" style="131" customWidth="1"/>
    <col min="2" max="2" width="5.5703125" style="132" customWidth="1"/>
    <col min="3" max="3" width="3.140625" style="131" customWidth="1"/>
    <col min="4" max="16384" width="9.140625" style="131"/>
  </cols>
  <sheetData>
    <row r="1" spans="1:8" ht="23.25" x14ac:dyDescent="0.5">
      <c r="A1" s="252" t="s">
        <v>116</v>
      </c>
      <c r="B1" s="252"/>
    </row>
    <row r="2" spans="1:8" ht="23.25" x14ac:dyDescent="0.5">
      <c r="A2" s="5" t="s">
        <v>180</v>
      </c>
      <c r="B2" s="252" t="s">
        <v>179</v>
      </c>
      <c r="C2" s="252"/>
    </row>
    <row r="3" spans="1:8" x14ac:dyDescent="0.45">
      <c r="A3" s="131" t="s">
        <v>117</v>
      </c>
      <c r="B3" s="132">
        <v>4</v>
      </c>
    </row>
    <row r="4" spans="1:8" x14ac:dyDescent="0.45">
      <c r="A4" s="131" t="s">
        <v>118</v>
      </c>
      <c r="B4" s="132">
        <v>5</v>
      </c>
    </row>
    <row r="5" spans="1:8" x14ac:dyDescent="0.45">
      <c r="A5" s="131" t="s">
        <v>209</v>
      </c>
      <c r="B5" s="132">
        <v>6</v>
      </c>
    </row>
    <row r="6" spans="1:8" x14ac:dyDescent="0.45">
      <c r="A6" s="131" t="s">
        <v>41</v>
      </c>
      <c r="B6" s="132">
        <v>7</v>
      </c>
    </row>
    <row r="7" spans="1:8" x14ac:dyDescent="0.45">
      <c r="A7" s="131" t="s">
        <v>210</v>
      </c>
      <c r="B7" s="132">
        <v>8</v>
      </c>
    </row>
    <row r="8" spans="1:8" x14ac:dyDescent="0.45">
      <c r="A8" s="131" t="s">
        <v>43</v>
      </c>
      <c r="B8" s="132">
        <v>9</v>
      </c>
    </row>
    <row r="9" spans="1:8" x14ac:dyDescent="0.45">
      <c r="A9" s="131" t="s">
        <v>119</v>
      </c>
      <c r="B9" s="132">
        <v>9</v>
      </c>
    </row>
    <row r="10" spans="1:8" x14ac:dyDescent="0.45">
      <c r="A10" s="34" t="s">
        <v>120</v>
      </c>
      <c r="B10" s="132">
        <v>10</v>
      </c>
    </row>
    <row r="11" spans="1:8" x14ac:dyDescent="0.45">
      <c r="A11" s="34" t="s">
        <v>121</v>
      </c>
      <c r="C11" s="34"/>
      <c r="D11" s="34"/>
      <c r="E11" s="34"/>
      <c r="F11" s="34"/>
    </row>
    <row r="12" spans="1:8" x14ac:dyDescent="0.45">
      <c r="A12" s="34" t="s">
        <v>213</v>
      </c>
      <c r="B12" s="132">
        <v>11</v>
      </c>
    </row>
    <row r="13" spans="1:8" x14ac:dyDescent="0.45">
      <c r="A13" s="131" t="s">
        <v>122</v>
      </c>
      <c r="C13" s="34"/>
      <c r="D13" s="34"/>
      <c r="E13" s="34"/>
      <c r="F13" s="34"/>
    </row>
    <row r="14" spans="1:8" x14ac:dyDescent="0.45">
      <c r="A14" s="34" t="s">
        <v>123</v>
      </c>
      <c r="B14" s="132">
        <v>11</v>
      </c>
    </row>
    <row r="15" spans="1:8" x14ac:dyDescent="0.45">
      <c r="A15" s="34" t="s">
        <v>124</v>
      </c>
      <c r="C15" s="34"/>
      <c r="D15" s="34"/>
      <c r="E15" s="34"/>
      <c r="F15" s="34"/>
      <c r="G15" s="34"/>
      <c r="H15" s="34"/>
    </row>
    <row r="16" spans="1:8" x14ac:dyDescent="0.45">
      <c r="A16" s="34" t="s">
        <v>125</v>
      </c>
      <c r="B16" s="132">
        <v>12</v>
      </c>
      <c r="C16" s="34"/>
      <c r="D16" s="34"/>
      <c r="E16" s="34"/>
      <c r="F16" s="34"/>
      <c r="G16" s="34"/>
      <c r="H16" s="34"/>
    </row>
    <row r="17" spans="1:15" x14ac:dyDescent="0.45">
      <c r="A17" s="34" t="s">
        <v>126</v>
      </c>
      <c r="C17" s="34"/>
      <c r="D17" s="34"/>
      <c r="E17" s="34"/>
      <c r="F17" s="34"/>
      <c r="G17" s="34"/>
      <c r="H17" s="34"/>
    </row>
    <row r="18" spans="1:15" x14ac:dyDescent="0.45">
      <c r="A18" s="34" t="s">
        <v>127</v>
      </c>
      <c r="B18" s="132">
        <v>13</v>
      </c>
      <c r="C18" s="34"/>
      <c r="D18" s="34"/>
      <c r="E18" s="34"/>
      <c r="F18" s="34"/>
      <c r="G18" s="34"/>
      <c r="H18" s="34"/>
    </row>
    <row r="19" spans="1:15" x14ac:dyDescent="0.45">
      <c r="A19" s="34" t="s">
        <v>184</v>
      </c>
      <c r="C19" s="34"/>
      <c r="D19" s="34"/>
      <c r="E19" s="34"/>
      <c r="F19" s="34"/>
      <c r="G19" s="34"/>
      <c r="H19" s="34"/>
    </row>
    <row r="20" spans="1:15" x14ac:dyDescent="0.45">
      <c r="A20" s="34" t="s">
        <v>128</v>
      </c>
      <c r="B20" s="132">
        <v>14</v>
      </c>
      <c r="C20" s="34"/>
      <c r="D20" s="34"/>
      <c r="E20" s="34"/>
      <c r="F20" s="34"/>
      <c r="G20" s="34"/>
      <c r="H20" s="34"/>
    </row>
    <row r="21" spans="1:15" x14ac:dyDescent="0.45">
      <c r="A21" s="34" t="s">
        <v>129</v>
      </c>
      <c r="C21" s="34"/>
      <c r="D21" s="34"/>
      <c r="E21" s="34"/>
      <c r="F21" s="34"/>
      <c r="G21" s="34"/>
      <c r="H21" s="34"/>
    </row>
    <row r="22" spans="1:15" x14ac:dyDescent="0.45">
      <c r="A22" s="34" t="s">
        <v>183</v>
      </c>
      <c r="B22" s="132">
        <v>15</v>
      </c>
      <c r="C22" s="34"/>
      <c r="D22" s="34"/>
      <c r="E22" s="34"/>
      <c r="F22" s="34"/>
      <c r="G22" s="34"/>
      <c r="H22" s="34"/>
    </row>
    <row r="23" spans="1:15" x14ac:dyDescent="0.45">
      <c r="A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</row>
    <row r="24" spans="1:15" x14ac:dyDescent="0.45">
      <c r="A24" s="34"/>
      <c r="C24" s="34"/>
      <c r="D24" s="34"/>
      <c r="E24" s="34"/>
      <c r="F24" s="34"/>
      <c r="G24" s="34"/>
      <c r="H24" s="34"/>
    </row>
    <row r="26" spans="1:15" x14ac:dyDescent="0.45">
      <c r="C26" s="34"/>
      <c r="D26" s="34"/>
      <c r="E26" s="34"/>
      <c r="F26" s="34"/>
      <c r="G26" s="34"/>
      <c r="H26" s="34"/>
    </row>
  </sheetData>
  <mergeCells count="2">
    <mergeCell ref="A1:B1"/>
    <mergeCell ref="B2:C2"/>
  </mergeCells>
  <phoneticPr fontId="0" type="noConversion"/>
  <printOptions horizontalCentered="1"/>
  <pageMargins left="0.94488188976377963" right="0.15748031496062992" top="1.1811023622047245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5"/>
  <sheetViews>
    <sheetView showZeros="0" tabSelected="1" topLeftCell="A82" workbookViewId="0">
      <selection activeCell="F93" sqref="F93"/>
    </sheetView>
  </sheetViews>
  <sheetFormatPr defaultRowHeight="22.5" x14ac:dyDescent="0.45"/>
  <cols>
    <col min="1" max="1" width="96.5703125" style="2" customWidth="1"/>
    <col min="2" max="2" width="23" style="2" customWidth="1"/>
    <col min="3" max="3" width="10.42578125" style="2" customWidth="1"/>
    <col min="4" max="4" width="11.7109375" style="2" customWidth="1"/>
    <col min="5" max="5" width="10.7109375" style="2" customWidth="1"/>
    <col min="6" max="6" width="10.85546875" style="2" customWidth="1"/>
    <col min="7" max="7" width="10.42578125" style="2" customWidth="1"/>
    <col min="8" max="16384" width="9.140625" style="2"/>
  </cols>
  <sheetData>
    <row r="1" spans="1:1" ht="26.25" x14ac:dyDescent="0.55000000000000004">
      <c r="A1" s="84" t="s">
        <v>83</v>
      </c>
    </row>
    <row r="3" spans="1:1" ht="23.25" x14ac:dyDescent="0.5">
      <c r="A3" s="4" t="s">
        <v>190</v>
      </c>
    </row>
    <row r="4" spans="1:1" ht="23.25" x14ac:dyDescent="0.5">
      <c r="A4" s="222" t="s">
        <v>251</v>
      </c>
    </row>
    <row r="6" spans="1:1" ht="23.25" x14ac:dyDescent="0.5">
      <c r="A6" s="85" t="s">
        <v>73</v>
      </c>
    </row>
    <row r="7" spans="1:1" x14ac:dyDescent="0.45">
      <c r="A7" s="2" t="s">
        <v>137</v>
      </c>
    </row>
    <row r="8" spans="1:1" x14ac:dyDescent="0.45">
      <c r="A8" s="2" t="s">
        <v>138</v>
      </c>
    </row>
    <row r="9" spans="1:1" x14ac:dyDescent="0.45">
      <c r="A9" s="79" t="s">
        <v>74</v>
      </c>
    </row>
    <row r="10" spans="1:1" x14ac:dyDescent="0.45">
      <c r="A10" s="79" t="s">
        <v>75</v>
      </c>
    </row>
    <row r="11" spans="1:1" x14ac:dyDescent="0.45">
      <c r="A11" s="79" t="s">
        <v>76</v>
      </c>
    </row>
    <row r="12" spans="1:1" x14ac:dyDescent="0.45">
      <c r="A12" s="2" t="s">
        <v>144</v>
      </c>
    </row>
    <row r="13" spans="1:1" x14ac:dyDescent="0.45">
      <c r="A13" s="2" t="s">
        <v>139</v>
      </c>
    </row>
    <row r="14" spans="1:1" x14ac:dyDescent="0.45">
      <c r="A14" s="2" t="s">
        <v>79</v>
      </c>
    </row>
    <row r="15" spans="1:1" x14ac:dyDescent="0.45">
      <c r="A15" s="2" t="s">
        <v>140</v>
      </c>
    </row>
    <row r="17" spans="1:1" ht="23.25" x14ac:dyDescent="0.5">
      <c r="A17" s="1" t="s">
        <v>77</v>
      </c>
    </row>
    <row r="18" spans="1:1" ht="23.25" x14ac:dyDescent="0.5">
      <c r="A18" s="2" t="s">
        <v>166</v>
      </c>
    </row>
    <row r="19" spans="1:1" x14ac:dyDescent="0.45">
      <c r="A19" s="2" t="s">
        <v>141</v>
      </c>
    </row>
    <row r="20" spans="1:1" x14ac:dyDescent="0.45">
      <c r="A20" s="2" t="s">
        <v>142</v>
      </c>
    </row>
    <row r="21" spans="1:1" ht="23.25" x14ac:dyDescent="0.5">
      <c r="A21" s="2" t="s">
        <v>167</v>
      </c>
    </row>
    <row r="22" spans="1:1" x14ac:dyDescent="0.45">
      <c r="A22" s="2" t="s">
        <v>143</v>
      </c>
    </row>
    <row r="23" spans="1:1" ht="23.25" x14ac:dyDescent="0.5">
      <c r="A23" s="2" t="s">
        <v>168</v>
      </c>
    </row>
    <row r="24" spans="1:1" x14ac:dyDescent="0.45">
      <c r="A24" s="2" t="s">
        <v>161</v>
      </c>
    </row>
    <row r="25" spans="1:1" x14ac:dyDescent="0.45">
      <c r="A25" s="2" t="s">
        <v>160</v>
      </c>
    </row>
    <row r="26" spans="1:1" ht="23.25" x14ac:dyDescent="0.5">
      <c r="A26" s="2" t="s">
        <v>162</v>
      </c>
    </row>
    <row r="27" spans="1:1" ht="24" hidden="1" customHeight="1" x14ac:dyDescent="0.45"/>
    <row r="28" spans="1:1" ht="23.25" x14ac:dyDescent="0.5">
      <c r="A28" s="1" t="s">
        <v>185</v>
      </c>
    </row>
    <row r="29" spans="1:1" ht="23.25" x14ac:dyDescent="0.5">
      <c r="A29" s="2" t="s">
        <v>169</v>
      </c>
    </row>
    <row r="30" spans="1:1" x14ac:dyDescent="0.45">
      <c r="A30" s="2" t="s">
        <v>145</v>
      </c>
    </row>
    <row r="31" spans="1:1" x14ac:dyDescent="0.45">
      <c r="A31" s="2" t="s">
        <v>146</v>
      </c>
    </row>
    <row r="32" spans="1:1" ht="23.25" x14ac:dyDescent="0.5">
      <c r="A32" s="2" t="s">
        <v>163</v>
      </c>
    </row>
    <row r="33" spans="1:1" x14ac:dyDescent="0.45">
      <c r="A33" s="2" t="s">
        <v>147</v>
      </c>
    </row>
    <row r="34" spans="1:1" x14ac:dyDescent="0.45">
      <c r="A34" s="2" t="s">
        <v>148</v>
      </c>
    </row>
    <row r="36" spans="1:1" ht="23.25" x14ac:dyDescent="0.5">
      <c r="A36" s="1" t="s">
        <v>186</v>
      </c>
    </row>
    <row r="37" spans="1:1" ht="23.25" x14ac:dyDescent="0.5">
      <c r="A37" s="2" t="s">
        <v>164</v>
      </c>
    </row>
    <row r="38" spans="1:1" x14ac:dyDescent="0.45">
      <c r="A38" s="2" t="s">
        <v>150</v>
      </c>
    </row>
    <row r="39" spans="1:1" x14ac:dyDescent="0.45">
      <c r="A39" s="2" t="s">
        <v>151</v>
      </c>
    </row>
    <row r="41" spans="1:1" ht="23.25" x14ac:dyDescent="0.5">
      <c r="A41" s="1" t="s">
        <v>78</v>
      </c>
    </row>
    <row r="42" spans="1:1" ht="23.25" x14ac:dyDescent="0.5">
      <c r="A42" s="2" t="s">
        <v>165</v>
      </c>
    </row>
    <row r="43" spans="1:1" x14ac:dyDescent="0.45">
      <c r="A43" s="2" t="s">
        <v>158</v>
      </c>
    </row>
    <row r="44" spans="1:1" x14ac:dyDescent="0.45">
      <c r="A44" s="2" t="s">
        <v>159</v>
      </c>
    </row>
    <row r="45" spans="1:1" ht="23.25" x14ac:dyDescent="0.5">
      <c r="A45" s="2" t="s">
        <v>170</v>
      </c>
    </row>
    <row r="46" spans="1:1" x14ac:dyDescent="0.45">
      <c r="A46" s="2" t="s">
        <v>149</v>
      </c>
    </row>
    <row r="70" spans="1:1" ht="23.25" x14ac:dyDescent="0.5">
      <c r="A70" s="85" t="s">
        <v>0</v>
      </c>
    </row>
    <row r="71" spans="1:1" x14ac:dyDescent="0.45">
      <c r="A71" s="2" t="s">
        <v>81</v>
      </c>
    </row>
    <row r="72" spans="1:1" x14ac:dyDescent="0.45">
      <c r="A72" s="2" t="s">
        <v>171</v>
      </c>
    </row>
    <row r="73" spans="1:1" x14ac:dyDescent="0.45">
      <c r="A73" s="2" t="s">
        <v>172</v>
      </c>
    </row>
    <row r="74" spans="1:1" x14ac:dyDescent="0.45">
      <c r="A74" s="2" t="s">
        <v>152</v>
      </c>
    </row>
    <row r="75" spans="1:1" x14ac:dyDescent="0.45">
      <c r="A75" s="2" t="s">
        <v>153</v>
      </c>
    </row>
    <row r="76" spans="1:1" x14ac:dyDescent="0.45">
      <c r="A76" s="2" t="s">
        <v>154</v>
      </c>
    </row>
    <row r="77" spans="1:1" x14ac:dyDescent="0.45">
      <c r="A77" s="2" t="s">
        <v>155</v>
      </c>
    </row>
    <row r="78" spans="1:1" x14ac:dyDescent="0.45">
      <c r="A78" s="79" t="s">
        <v>156</v>
      </c>
    </row>
    <row r="79" spans="1:1" x14ac:dyDescent="0.45">
      <c r="A79" s="79" t="s">
        <v>157</v>
      </c>
    </row>
    <row r="80" spans="1:1" x14ac:dyDescent="0.45">
      <c r="A80" s="79" t="s">
        <v>1</v>
      </c>
    </row>
    <row r="81" spans="1:6" x14ac:dyDescent="0.45">
      <c r="A81" s="79" t="s">
        <v>173</v>
      </c>
    </row>
    <row r="82" spans="1:6" x14ac:dyDescent="0.45">
      <c r="A82" s="79" t="s">
        <v>174</v>
      </c>
    </row>
    <row r="84" spans="1:6" x14ac:dyDescent="0.45">
      <c r="A84" s="2" t="s">
        <v>82</v>
      </c>
    </row>
    <row r="85" spans="1:6" x14ac:dyDescent="0.45">
      <c r="A85" s="79" t="s">
        <v>252</v>
      </c>
      <c r="D85" s="86"/>
      <c r="E85" s="87"/>
      <c r="F85" s="79"/>
    </row>
    <row r="86" spans="1:6" x14ac:dyDescent="0.45">
      <c r="A86" s="79" t="s">
        <v>253</v>
      </c>
      <c r="D86" s="86"/>
      <c r="E86" s="87"/>
      <c r="F86" s="79"/>
    </row>
    <row r="87" spans="1:6" x14ac:dyDescent="0.45">
      <c r="A87" s="79" t="s">
        <v>221</v>
      </c>
      <c r="D87" s="86"/>
      <c r="E87" s="87"/>
      <c r="F87" s="79"/>
    </row>
    <row r="88" spans="1:6" x14ac:dyDescent="0.45">
      <c r="A88" s="79" t="s">
        <v>255</v>
      </c>
      <c r="D88" s="86"/>
      <c r="E88" s="87"/>
      <c r="F88" s="79"/>
    </row>
    <row r="89" spans="1:6" x14ac:dyDescent="0.45">
      <c r="A89" s="79" t="s">
        <v>254</v>
      </c>
      <c r="D89" s="86"/>
      <c r="E89" s="87"/>
      <c r="F89" s="79"/>
    </row>
    <row r="90" spans="1:6" x14ac:dyDescent="0.45">
      <c r="D90" s="86"/>
      <c r="E90" s="87"/>
      <c r="F90" s="79"/>
    </row>
    <row r="91" spans="1:6" x14ac:dyDescent="0.45">
      <c r="A91" s="88" t="s">
        <v>256</v>
      </c>
      <c r="C91" s="88"/>
      <c r="D91" s="86"/>
      <c r="E91" s="87"/>
      <c r="F91" s="79"/>
    </row>
    <row r="92" spans="1:6" x14ac:dyDescent="0.45">
      <c r="A92" s="88"/>
      <c r="C92" s="88"/>
      <c r="D92" s="86"/>
      <c r="E92" s="87"/>
      <c r="F92" s="79"/>
    </row>
    <row r="93" spans="1:6" x14ac:dyDescent="0.45">
      <c r="A93" s="2" t="s">
        <v>257</v>
      </c>
      <c r="C93" s="88"/>
      <c r="D93" s="86"/>
      <c r="E93" s="87"/>
      <c r="F93" s="79"/>
    </row>
    <row r="94" spans="1:6" x14ac:dyDescent="0.45">
      <c r="A94" s="2" t="s">
        <v>307</v>
      </c>
    </row>
    <row r="105" spans="8:8" x14ac:dyDescent="0.45">
      <c r="H105" s="15"/>
    </row>
    <row r="140" spans="9:9" x14ac:dyDescent="0.45">
      <c r="I140" s="89"/>
    </row>
    <row r="142" spans="9:9" x14ac:dyDescent="0.45">
      <c r="I142" s="2" t="s">
        <v>13</v>
      </c>
    </row>
    <row r="156" spans="1:1" x14ac:dyDescent="0.45">
      <c r="A156" s="2" t="s">
        <v>13</v>
      </c>
    </row>
    <row r="170" spans="9:9" x14ac:dyDescent="0.45">
      <c r="I170" s="15"/>
    </row>
    <row r="266" spans="8:8" x14ac:dyDescent="0.45">
      <c r="H266" s="15"/>
    </row>
    <row r="267" spans="8:8" x14ac:dyDescent="0.45">
      <c r="H267" s="15"/>
    </row>
    <row r="268" spans="8:8" x14ac:dyDescent="0.45">
      <c r="H268" s="15"/>
    </row>
    <row r="269" spans="8:8" x14ac:dyDescent="0.45">
      <c r="H269" s="15"/>
    </row>
    <row r="270" spans="8:8" x14ac:dyDescent="0.45">
      <c r="H270" s="15"/>
    </row>
    <row r="271" spans="8:8" x14ac:dyDescent="0.45">
      <c r="H271" s="15"/>
    </row>
    <row r="311" spans="3:3" x14ac:dyDescent="0.45">
      <c r="C311" s="90"/>
    </row>
    <row r="356" spans="3:7" x14ac:dyDescent="0.45">
      <c r="C356" s="90"/>
      <c r="G356" s="90"/>
    </row>
    <row r="357" spans="3:7" ht="21.75" customHeight="1" x14ac:dyDescent="0.45"/>
    <row r="358" spans="3:7" ht="0.75" customHeight="1" x14ac:dyDescent="0.45"/>
    <row r="359" spans="3:7" ht="21" customHeight="1" x14ac:dyDescent="0.45"/>
    <row r="360" spans="3:7" ht="21" customHeight="1" x14ac:dyDescent="0.45"/>
    <row r="391" spans="1:8" x14ac:dyDescent="0.45">
      <c r="C391" s="90"/>
      <c r="H391" s="90"/>
    </row>
    <row r="393" spans="1:8" ht="23.25" x14ac:dyDescent="0.5">
      <c r="A393" s="91"/>
    </row>
    <row r="394" spans="1:8" x14ac:dyDescent="0.45">
      <c r="A394" s="15"/>
      <c r="B394" s="15"/>
      <c r="C394" s="15"/>
      <c r="D394" s="15"/>
      <c r="E394" s="15"/>
      <c r="F394" s="15"/>
      <c r="G394" s="15"/>
    </row>
    <row r="395" spans="1:8" x14ac:dyDescent="0.45">
      <c r="A395" s="218"/>
      <c r="B395" s="15"/>
      <c r="C395" s="15"/>
      <c r="D395" s="15"/>
      <c r="E395" s="15"/>
      <c r="F395" s="15"/>
      <c r="G395" s="15"/>
    </row>
    <row r="396" spans="1:8" x14ac:dyDescent="0.45">
      <c r="A396" s="218"/>
      <c r="B396" s="218"/>
      <c r="C396" s="253"/>
      <c r="D396" s="254"/>
      <c r="E396" s="254"/>
      <c r="F396" s="254"/>
      <c r="G396" s="254"/>
    </row>
    <row r="397" spans="1:8" x14ac:dyDescent="0.45">
      <c r="A397" s="218"/>
      <c r="B397" s="218"/>
      <c r="C397" s="253"/>
      <c r="D397" s="14"/>
      <c r="E397" s="14"/>
      <c r="F397" s="14"/>
      <c r="G397" s="14"/>
    </row>
    <row r="398" spans="1:8" x14ac:dyDescent="0.45">
      <c r="A398" s="218"/>
      <c r="B398" s="218"/>
      <c r="C398" s="253"/>
      <c r="D398" s="14"/>
      <c r="E398" s="14"/>
      <c r="F398" s="14"/>
      <c r="G398" s="14"/>
    </row>
    <row r="399" spans="1:8" x14ac:dyDescent="0.45">
      <c r="A399" s="218"/>
      <c r="B399" s="218"/>
      <c r="C399" s="253"/>
      <c r="D399" s="14"/>
      <c r="E399" s="14"/>
      <c r="F399" s="14"/>
      <c r="G399" s="14"/>
    </row>
    <row r="400" spans="1:8" x14ac:dyDescent="0.45">
      <c r="A400" s="218"/>
      <c r="B400" s="218"/>
      <c r="C400" s="253"/>
      <c r="D400" s="14"/>
      <c r="E400" s="14"/>
      <c r="F400" s="14"/>
      <c r="G400" s="14"/>
    </row>
    <row r="401" spans="1:7" x14ac:dyDescent="0.45">
      <c r="A401" s="169"/>
      <c r="B401" s="218"/>
      <c r="C401" s="253"/>
      <c r="D401" s="15"/>
      <c r="E401" s="15"/>
      <c r="F401" s="14"/>
      <c r="G401" s="14"/>
    </row>
    <row r="402" spans="1:7" x14ac:dyDescent="0.45">
      <c r="A402" s="169"/>
      <c r="B402" s="169"/>
      <c r="C402" s="14"/>
      <c r="D402" s="15"/>
      <c r="E402" s="14"/>
      <c r="F402" s="15"/>
      <c r="G402" s="15"/>
    </row>
    <row r="403" spans="1:7" x14ac:dyDescent="0.45">
      <c r="A403" s="169"/>
      <c r="B403" s="169"/>
      <c r="C403" s="15"/>
      <c r="D403" s="15"/>
      <c r="E403" s="14"/>
      <c r="F403" s="15"/>
      <c r="G403" s="15"/>
    </row>
    <row r="404" spans="1:7" x14ac:dyDescent="0.45">
      <c r="A404" s="169"/>
      <c r="B404" s="169"/>
      <c r="C404" s="15"/>
      <c r="D404" s="15"/>
      <c r="E404" s="15"/>
      <c r="F404" s="15"/>
      <c r="G404" s="15"/>
    </row>
    <row r="405" spans="1:7" x14ac:dyDescent="0.45">
      <c r="A405" s="169"/>
      <c r="B405" s="169"/>
      <c r="C405" s="15"/>
      <c r="D405" s="15"/>
      <c r="E405" s="15"/>
      <c r="F405" s="15"/>
      <c r="G405" s="15"/>
    </row>
    <row r="406" spans="1:7" x14ac:dyDescent="0.45">
      <c r="A406" s="169"/>
      <c r="B406" s="169"/>
      <c r="C406" s="15"/>
      <c r="D406" s="15"/>
      <c r="E406" s="15"/>
      <c r="F406" s="15"/>
      <c r="G406" s="15"/>
    </row>
    <row r="407" spans="1:7" x14ac:dyDescent="0.45">
      <c r="A407" s="169"/>
      <c r="B407" s="169"/>
      <c r="C407" s="15"/>
      <c r="D407" s="15"/>
      <c r="E407" s="15"/>
      <c r="F407" s="15"/>
      <c r="G407" s="15"/>
    </row>
    <row r="408" spans="1:7" x14ac:dyDescent="0.45">
      <c r="A408" s="169"/>
      <c r="B408" s="169"/>
      <c r="C408" s="15"/>
      <c r="D408" s="15"/>
      <c r="E408" s="15"/>
      <c r="F408" s="15"/>
      <c r="G408" s="15"/>
    </row>
    <row r="409" spans="1:7" x14ac:dyDescent="0.45">
      <c r="A409" s="169"/>
      <c r="B409" s="169"/>
      <c r="C409" s="15"/>
      <c r="D409" s="15"/>
      <c r="E409" s="15"/>
      <c r="F409" s="15"/>
      <c r="G409" s="15"/>
    </row>
    <row r="410" spans="1:7" x14ac:dyDescent="0.45">
      <c r="A410" s="169"/>
      <c r="B410" s="169"/>
      <c r="C410" s="15"/>
      <c r="D410" s="15"/>
      <c r="E410" s="15"/>
      <c r="F410" s="15"/>
      <c r="G410" s="15"/>
    </row>
    <row r="411" spans="1:7" x14ac:dyDescent="0.45">
      <c r="A411" s="169"/>
      <c r="B411" s="169"/>
      <c r="C411" s="15"/>
      <c r="D411" s="15"/>
      <c r="E411" s="15"/>
      <c r="F411" s="15"/>
      <c r="G411" s="15"/>
    </row>
    <row r="412" spans="1:7" x14ac:dyDescent="0.45">
      <c r="A412" s="169"/>
      <c r="B412" s="169"/>
      <c r="C412" s="15"/>
      <c r="D412" s="15"/>
      <c r="E412" s="15"/>
      <c r="F412" s="15"/>
      <c r="G412" s="15"/>
    </row>
    <row r="413" spans="1:7" x14ac:dyDescent="0.45">
      <c r="A413" s="169"/>
      <c r="B413" s="169"/>
      <c r="C413" s="15"/>
      <c r="D413" s="15"/>
      <c r="E413" s="15"/>
      <c r="F413" s="15"/>
      <c r="G413" s="15"/>
    </row>
    <row r="414" spans="1:7" x14ac:dyDescent="0.45">
      <c r="A414" s="169"/>
      <c r="B414" s="169"/>
      <c r="C414" s="15"/>
      <c r="D414" s="15"/>
      <c r="E414" s="15"/>
      <c r="F414" s="15"/>
      <c r="G414" s="15"/>
    </row>
    <row r="415" spans="1:7" x14ac:dyDescent="0.45">
      <c r="A415" s="14"/>
      <c r="B415" s="169"/>
      <c r="C415" s="15"/>
      <c r="D415" s="15"/>
      <c r="E415" s="15"/>
      <c r="F415" s="15"/>
      <c r="G415" s="15"/>
    </row>
    <row r="416" spans="1:7" x14ac:dyDescent="0.45">
      <c r="A416" s="14"/>
      <c r="B416" s="14"/>
      <c r="C416" s="14"/>
      <c r="D416" s="14"/>
      <c r="E416" s="14"/>
      <c r="F416" s="14"/>
      <c r="G416" s="14"/>
    </row>
    <row r="417" spans="1:8" x14ac:dyDescent="0.45">
      <c r="A417" s="15"/>
      <c r="B417" s="14"/>
      <c r="C417" s="74"/>
      <c r="D417" s="74"/>
      <c r="E417" s="74"/>
      <c r="F417" s="74"/>
      <c r="G417" s="74"/>
    </row>
    <row r="418" spans="1:8" x14ac:dyDescent="0.45">
      <c r="A418" s="15"/>
      <c r="B418" s="15"/>
      <c r="C418" s="15"/>
      <c r="D418" s="15"/>
      <c r="E418" s="15"/>
      <c r="F418" s="15"/>
      <c r="G418" s="15"/>
    </row>
    <row r="419" spans="1:8" x14ac:dyDescent="0.45">
      <c r="A419" s="2" t="s">
        <v>80</v>
      </c>
      <c r="B419" s="15"/>
      <c r="C419" s="15"/>
      <c r="D419" s="15"/>
      <c r="E419" s="15"/>
      <c r="F419" s="15"/>
      <c r="G419" s="15"/>
    </row>
    <row r="420" spans="1:8" x14ac:dyDescent="0.45">
      <c r="H420" s="90"/>
    </row>
    <row r="464" spans="1:1" x14ac:dyDescent="0.45">
      <c r="A464" s="15"/>
    </row>
    <row r="465" spans="2:8" x14ac:dyDescent="0.45">
      <c r="B465" s="15"/>
      <c r="C465" s="15"/>
      <c r="D465" s="15"/>
      <c r="E465" s="15"/>
      <c r="F465" s="15"/>
      <c r="G465" s="15"/>
      <c r="H465" s="15"/>
    </row>
  </sheetData>
  <mergeCells count="2">
    <mergeCell ref="C396:C401"/>
    <mergeCell ref="D396:G396"/>
  </mergeCells>
  <phoneticPr fontId="0" type="noConversion"/>
  <printOptions horizontalCentered="1"/>
  <pageMargins left="0.74803149606299213" right="0" top="0.98425196850393704" bottom="0.47244094488188981" header="0.51181102362204722" footer="0.905511811023622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F93" sqref="F93"/>
    </sheetView>
  </sheetViews>
  <sheetFormatPr defaultRowHeight="20.25" x14ac:dyDescent="0.4"/>
  <cols>
    <col min="1" max="1" width="7.85546875" style="3" customWidth="1"/>
    <col min="2" max="2" width="27" style="3" customWidth="1"/>
    <col min="3" max="3" width="24.5703125" style="3" customWidth="1"/>
    <col min="4" max="4" width="11.140625" style="3" customWidth="1"/>
    <col min="5" max="16384" width="9.140625" style="3"/>
  </cols>
  <sheetData>
    <row r="1" spans="1:6" ht="23.25" x14ac:dyDescent="0.5">
      <c r="A1" s="1" t="s">
        <v>3</v>
      </c>
      <c r="B1" s="2"/>
      <c r="C1" s="2"/>
      <c r="D1" s="2"/>
      <c r="E1" s="2"/>
      <c r="F1" s="2"/>
    </row>
    <row r="2" spans="1:6" ht="22.5" x14ac:dyDescent="0.45">
      <c r="A2" s="2" t="s">
        <v>4</v>
      </c>
      <c r="B2" s="2"/>
      <c r="C2" s="2"/>
      <c r="D2" s="2"/>
      <c r="E2" s="2"/>
      <c r="F2" s="2"/>
    </row>
    <row r="3" spans="1:6" ht="22.5" x14ac:dyDescent="0.45">
      <c r="A3" s="2" t="s">
        <v>5</v>
      </c>
      <c r="B3" s="2"/>
      <c r="C3" s="2"/>
      <c r="D3" s="2"/>
      <c r="E3" s="2"/>
      <c r="F3" s="2"/>
    </row>
    <row r="4" spans="1:6" ht="22.5" x14ac:dyDescent="0.45">
      <c r="A4" s="2" t="s">
        <v>6</v>
      </c>
      <c r="B4" s="2"/>
      <c r="C4" s="2"/>
      <c r="D4" s="2"/>
      <c r="E4" s="2"/>
      <c r="F4" s="2"/>
    </row>
    <row r="5" spans="1:6" ht="22.5" x14ac:dyDescent="0.45">
      <c r="A5" s="2" t="s">
        <v>7</v>
      </c>
      <c r="B5" s="2"/>
      <c r="C5" s="2"/>
      <c r="D5" s="2"/>
      <c r="E5" s="2"/>
      <c r="F5" s="2"/>
    </row>
    <row r="6" spans="1:6" ht="22.5" x14ac:dyDescent="0.45">
      <c r="A6" s="2"/>
      <c r="B6" s="2"/>
      <c r="C6" s="2"/>
      <c r="D6" s="2"/>
      <c r="E6" s="2"/>
      <c r="F6" s="2"/>
    </row>
    <row r="7" spans="1:6" ht="24" customHeight="1" x14ac:dyDescent="0.5">
      <c r="A7" s="252" t="s">
        <v>95</v>
      </c>
      <c r="B7" s="252"/>
      <c r="C7" s="252"/>
      <c r="D7" s="252"/>
      <c r="E7" s="252"/>
      <c r="F7" s="252"/>
    </row>
    <row r="8" spans="1:6" ht="15.75" customHeight="1" thickBot="1" x14ac:dyDescent="0.55000000000000004">
      <c r="A8" s="5"/>
      <c r="C8" s="1"/>
      <c r="D8" s="1"/>
      <c r="E8" s="2"/>
      <c r="F8" s="2"/>
    </row>
    <row r="9" spans="1:6" s="7" customFormat="1" ht="24.95" customHeight="1" thickTop="1" x14ac:dyDescent="0.5">
      <c r="A9" s="267" t="s">
        <v>8</v>
      </c>
      <c r="B9" s="269" t="s">
        <v>9</v>
      </c>
      <c r="C9" s="271" t="s">
        <v>10</v>
      </c>
      <c r="D9" s="271" t="s">
        <v>214</v>
      </c>
      <c r="E9" s="273"/>
      <c r="F9" s="274"/>
    </row>
    <row r="10" spans="1:6" ht="24.95" customHeight="1" thickBot="1" x14ac:dyDescent="0.45">
      <c r="A10" s="268"/>
      <c r="B10" s="270"/>
      <c r="C10" s="272"/>
      <c r="D10" s="272" t="s">
        <v>115</v>
      </c>
      <c r="E10" s="275"/>
      <c r="F10" s="276"/>
    </row>
    <row r="11" spans="1:6" ht="24" thickTop="1" x14ac:dyDescent="0.5">
      <c r="A11" s="9">
        <v>1</v>
      </c>
      <c r="B11" s="10" t="s">
        <v>11</v>
      </c>
      <c r="C11" s="11" t="s">
        <v>12</v>
      </c>
      <c r="D11" s="264" t="s">
        <v>271</v>
      </c>
      <c r="E11" s="265"/>
      <c r="F11" s="266"/>
    </row>
    <row r="12" spans="1:6" ht="22.5" x14ac:dyDescent="0.45">
      <c r="A12" s="12"/>
      <c r="B12" s="13"/>
      <c r="C12" s="13" t="s">
        <v>14</v>
      </c>
      <c r="D12" s="258" t="s">
        <v>272</v>
      </c>
      <c r="E12" s="259"/>
      <c r="F12" s="260"/>
    </row>
    <row r="13" spans="1:6" ht="22.5" x14ac:dyDescent="0.45">
      <c r="A13" s="123"/>
      <c r="B13" s="124"/>
      <c r="C13" s="124"/>
      <c r="D13" s="125"/>
      <c r="E13" s="126"/>
      <c r="F13" s="127"/>
    </row>
    <row r="14" spans="1:6" ht="23.25" x14ac:dyDescent="0.5">
      <c r="A14" s="9">
        <v>2</v>
      </c>
      <c r="B14" s="10" t="s">
        <v>15</v>
      </c>
      <c r="C14" s="13" t="s">
        <v>16</v>
      </c>
      <c r="D14" s="255" t="s">
        <v>273</v>
      </c>
      <c r="E14" s="256"/>
      <c r="F14" s="257"/>
    </row>
    <row r="15" spans="1:6" ht="23.25" x14ac:dyDescent="0.5">
      <c r="A15" s="12"/>
      <c r="B15" s="10" t="s">
        <v>17</v>
      </c>
      <c r="C15" s="13" t="s">
        <v>18</v>
      </c>
      <c r="D15" s="258" t="s">
        <v>274</v>
      </c>
      <c r="E15" s="259"/>
      <c r="F15" s="260"/>
    </row>
    <row r="16" spans="1:6" ht="23.25" x14ac:dyDescent="0.5">
      <c r="A16" s="12"/>
      <c r="B16" s="10" t="s">
        <v>19</v>
      </c>
      <c r="C16" s="13" t="s">
        <v>200</v>
      </c>
      <c r="D16" s="15"/>
      <c r="E16" s="15"/>
      <c r="F16" s="16"/>
    </row>
    <row r="17" spans="1:6" ht="22.5" x14ac:dyDescent="0.45">
      <c r="A17" s="12"/>
      <c r="B17" s="13"/>
      <c r="C17" s="13"/>
      <c r="D17" s="255" t="s">
        <v>275</v>
      </c>
      <c r="E17" s="256"/>
      <c r="F17" s="257"/>
    </row>
    <row r="18" spans="1:6" ht="23.25" x14ac:dyDescent="0.5">
      <c r="A18" s="9"/>
      <c r="B18" s="10"/>
      <c r="C18" s="13"/>
      <c r="D18" s="258" t="s">
        <v>276</v>
      </c>
      <c r="E18" s="259"/>
      <c r="F18" s="260"/>
    </row>
    <row r="19" spans="1:6" ht="22.5" x14ac:dyDescent="0.45">
      <c r="A19" s="123"/>
      <c r="B19" s="124"/>
      <c r="C19" s="124"/>
      <c r="D19" s="261"/>
      <c r="E19" s="262"/>
      <c r="F19" s="263"/>
    </row>
    <row r="20" spans="1:6" ht="23.25" customHeight="1" x14ac:dyDescent="0.5">
      <c r="A20" s="9">
        <v>3</v>
      </c>
      <c r="B20" s="10" t="s">
        <v>20</v>
      </c>
      <c r="C20" s="13" t="s">
        <v>21</v>
      </c>
      <c r="D20" s="223" t="s">
        <v>277</v>
      </c>
      <c r="E20" s="169"/>
      <c r="F20" s="170"/>
    </row>
    <row r="21" spans="1:6" ht="22.5" x14ac:dyDescent="0.45">
      <c r="A21" s="12"/>
      <c r="B21" s="13"/>
      <c r="C21" s="13" t="s">
        <v>22</v>
      </c>
      <c r="D21" s="258" t="s">
        <v>278</v>
      </c>
      <c r="E21" s="259"/>
      <c r="F21" s="260"/>
    </row>
    <row r="22" spans="1:6" ht="22.5" x14ac:dyDescent="0.45">
      <c r="A22" s="12"/>
      <c r="B22" s="13"/>
      <c r="C22" s="13" t="s">
        <v>23</v>
      </c>
      <c r="D22" s="15"/>
      <c r="E22" s="15"/>
      <c r="F22" s="16"/>
    </row>
    <row r="23" spans="1:6" ht="21" customHeight="1" x14ac:dyDescent="0.45">
      <c r="A23" s="12"/>
      <c r="B23" s="13"/>
      <c r="C23" s="13"/>
      <c r="D23" s="15"/>
      <c r="E23" s="15"/>
      <c r="F23" s="16"/>
    </row>
    <row r="24" spans="1:6" ht="21" customHeight="1" x14ac:dyDescent="0.45">
      <c r="A24" s="123"/>
      <c r="B24" s="124"/>
      <c r="C24" s="175"/>
      <c r="D24" s="128"/>
      <c r="E24" s="128"/>
      <c r="F24" s="129"/>
    </row>
    <row r="25" spans="1:6" ht="22.5" hidden="1" customHeight="1" x14ac:dyDescent="0.45">
      <c r="A25" s="123"/>
      <c r="B25" s="124"/>
      <c r="C25" s="124"/>
      <c r="D25" s="128"/>
      <c r="E25" s="128"/>
      <c r="F25" s="129"/>
    </row>
    <row r="26" spans="1:6" ht="23.25" x14ac:dyDescent="0.5">
      <c r="A26" s="9">
        <v>4</v>
      </c>
      <c r="B26" s="10" t="s">
        <v>24</v>
      </c>
      <c r="C26" s="13" t="s">
        <v>24</v>
      </c>
      <c r="D26" s="255" t="s">
        <v>279</v>
      </c>
      <c r="E26" s="256"/>
      <c r="F26" s="257"/>
    </row>
    <row r="27" spans="1:6" ht="23.25" x14ac:dyDescent="0.5">
      <c r="A27" s="9"/>
      <c r="B27" s="10"/>
      <c r="C27" s="13" t="s">
        <v>25</v>
      </c>
      <c r="D27" s="258" t="s">
        <v>280</v>
      </c>
      <c r="E27" s="259"/>
      <c r="F27" s="260"/>
    </row>
    <row r="28" spans="1:6" ht="23.25" x14ac:dyDescent="0.5">
      <c r="A28" s="9"/>
      <c r="B28" s="10"/>
      <c r="C28" s="13" t="s">
        <v>201</v>
      </c>
      <c r="D28" s="258"/>
      <c r="E28" s="259"/>
      <c r="F28" s="260"/>
    </row>
    <row r="29" spans="1:6" ht="23.25" x14ac:dyDescent="0.5">
      <c r="A29" s="9"/>
      <c r="B29" s="10"/>
      <c r="C29" s="13"/>
      <c r="D29" s="255" t="s">
        <v>281</v>
      </c>
      <c r="E29" s="256"/>
      <c r="F29" s="257"/>
    </row>
    <row r="30" spans="1:6" ht="23.25" x14ac:dyDescent="0.5">
      <c r="A30" s="9"/>
      <c r="B30" s="10"/>
      <c r="C30" s="13"/>
      <c r="D30" s="258" t="s">
        <v>282</v>
      </c>
      <c r="E30" s="259"/>
      <c r="F30" s="260"/>
    </row>
    <row r="31" spans="1:6" ht="23.25" thickBot="1" x14ac:dyDescent="0.5">
      <c r="A31" s="17" t="s">
        <v>13</v>
      </c>
      <c r="B31" s="18" t="s">
        <v>13</v>
      </c>
      <c r="C31" s="18"/>
      <c r="D31" s="19"/>
      <c r="E31" s="19"/>
      <c r="F31" s="20"/>
    </row>
    <row r="32" spans="1:6" ht="21" thickTop="1" x14ac:dyDescent="0.4"/>
    <row r="35" spans="3:3" x14ac:dyDescent="0.4">
      <c r="C35" s="3" t="s">
        <v>13</v>
      </c>
    </row>
  </sheetData>
  <mergeCells count="19">
    <mergeCell ref="A7:F7"/>
    <mergeCell ref="D11:F11"/>
    <mergeCell ref="D18:F18"/>
    <mergeCell ref="D14:F14"/>
    <mergeCell ref="D12:F12"/>
    <mergeCell ref="D15:F15"/>
    <mergeCell ref="D17:F17"/>
    <mergeCell ref="A9:A10"/>
    <mergeCell ref="B9:B10"/>
    <mergeCell ref="C9:C10"/>
    <mergeCell ref="D9:F9"/>
    <mergeCell ref="D10:F10"/>
    <mergeCell ref="D29:F29"/>
    <mergeCell ref="D30:F30"/>
    <mergeCell ref="D28:F28"/>
    <mergeCell ref="D19:F19"/>
    <mergeCell ref="D21:F21"/>
    <mergeCell ref="D27:F27"/>
    <mergeCell ref="D26:F26"/>
  </mergeCells>
  <phoneticPr fontId="0" type="noConversion"/>
  <printOptions horizontalCentered="1"/>
  <pageMargins left="1.1811023622047245" right="0" top="0.98425196850393704" bottom="0.59055118110236227" header="0.51181102362204722" footer="0.51181102362204722"/>
  <pageSetup paperSize="9" orientation="portrait" r:id="rId1"/>
  <headerFooter alignWithMargins="0">
    <oddHeader>&amp;C4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showZeros="0" tabSelected="1" topLeftCell="A22" workbookViewId="0">
      <selection activeCell="F93" sqref="F93"/>
    </sheetView>
  </sheetViews>
  <sheetFormatPr defaultRowHeight="20.25" x14ac:dyDescent="0.4"/>
  <cols>
    <col min="1" max="1" width="6.42578125" style="3" customWidth="1"/>
    <col min="2" max="2" width="9.5703125" style="3" customWidth="1"/>
    <col min="3" max="3" width="13" style="3" customWidth="1"/>
    <col min="4" max="4" width="10.140625" style="3" customWidth="1"/>
    <col min="5" max="5" width="10.42578125" style="3" customWidth="1"/>
    <col min="6" max="9" width="9.140625" style="3"/>
    <col min="10" max="10" width="11.28515625" style="3" customWidth="1"/>
    <col min="11" max="16384" width="9.140625" style="3"/>
  </cols>
  <sheetData>
    <row r="1" spans="1:10" ht="23.25" x14ac:dyDescent="0.5">
      <c r="A1" s="1" t="s">
        <v>26</v>
      </c>
      <c r="B1" s="2"/>
      <c r="C1" s="2"/>
      <c r="D1" s="2"/>
      <c r="E1" s="2"/>
      <c r="F1" s="2"/>
      <c r="G1" s="2"/>
      <c r="H1" s="2"/>
    </row>
    <row r="2" spans="1:10" ht="22.5" x14ac:dyDescent="0.45">
      <c r="B2" s="2" t="s">
        <v>134</v>
      </c>
      <c r="C2" s="2"/>
      <c r="D2" s="2"/>
      <c r="E2" s="2"/>
      <c r="F2" s="2"/>
      <c r="G2" s="2"/>
      <c r="H2" s="2"/>
    </row>
    <row r="3" spans="1:10" ht="22.5" x14ac:dyDescent="0.45">
      <c r="A3" s="2" t="s">
        <v>258</v>
      </c>
      <c r="B3" s="2"/>
      <c r="C3" s="2"/>
      <c r="D3" s="2"/>
      <c r="E3" s="2"/>
      <c r="F3" s="2"/>
      <c r="G3" s="2"/>
      <c r="H3" s="2"/>
    </row>
    <row r="4" spans="1:10" ht="22.5" x14ac:dyDescent="0.45">
      <c r="A4" s="2"/>
      <c r="B4" s="79" t="s">
        <v>283</v>
      </c>
      <c r="C4" s="2"/>
      <c r="D4" s="2"/>
      <c r="E4" s="2"/>
      <c r="F4" s="2"/>
      <c r="G4" s="2"/>
      <c r="H4" s="2"/>
    </row>
    <row r="5" spans="1:10" ht="22.5" x14ac:dyDescent="0.45">
      <c r="A5" s="2"/>
      <c r="B5" s="79" t="s">
        <v>284</v>
      </c>
      <c r="C5" s="2"/>
      <c r="D5" s="2"/>
      <c r="E5" s="2"/>
      <c r="F5" s="2"/>
      <c r="G5" s="2"/>
      <c r="H5" s="2"/>
    </row>
    <row r="6" spans="1:10" ht="22.5" x14ac:dyDescent="0.45">
      <c r="A6" s="2"/>
      <c r="B6" s="79" t="s">
        <v>285</v>
      </c>
      <c r="C6" s="2"/>
      <c r="D6" s="2"/>
      <c r="E6" s="2"/>
      <c r="F6" s="2"/>
      <c r="G6" s="2"/>
      <c r="H6" s="2"/>
    </row>
    <row r="7" spans="1:10" ht="22.5" x14ac:dyDescent="0.45">
      <c r="B7" s="2" t="s">
        <v>229</v>
      </c>
      <c r="C7" s="2"/>
      <c r="D7" s="2"/>
      <c r="E7" s="2"/>
      <c r="F7" s="2"/>
      <c r="G7" s="2"/>
      <c r="H7" s="2"/>
    </row>
    <row r="8" spans="1:10" ht="22.5" x14ac:dyDescent="0.45">
      <c r="A8" s="2" t="s">
        <v>230</v>
      </c>
      <c r="B8" s="2"/>
      <c r="C8" s="2"/>
      <c r="D8" s="2"/>
      <c r="E8" s="2"/>
      <c r="F8" s="2"/>
      <c r="G8" s="2"/>
      <c r="H8" s="2"/>
    </row>
    <row r="9" spans="1:10" ht="22.5" x14ac:dyDescent="0.45">
      <c r="A9" s="2" t="s">
        <v>286</v>
      </c>
      <c r="B9" s="2"/>
      <c r="C9" s="2"/>
      <c r="D9" s="2"/>
      <c r="E9" s="2"/>
      <c r="F9" s="2"/>
      <c r="G9" s="2"/>
      <c r="H9" s="2"/>
    </row>
    <row r="10" spans="1:10" ht="22.5" x14ac:dyDescent="0.45">
      <c r="A10" s="2" t="s">
        <v>287</v>
      </c>
      <c r="B10" s="2"/>
      <c r="C10" s="2"/>
      <c r="D10" s="2"/>
      <c r="E10" s="2"/>
      <c r="F10" s="2"/>
      <c r="G10" s="2"/>
      <c r="H10" s="2"/>
    </row>
    <row r="11" spans="1:10" ht="22.5" x14ac:dyDescent="0.45">
      <c r="A11" s="2" t="s">
        <v>288</v>
      </c>
      <c r="B11" s="2"/>
      <c r="C11" s="2"/>
      <c r="D11" s="2"/>
      <c r="E11" s="2"/>
      <c r="F11" s="2"/>
      <c r="G11" s="2"/>
      <c r="H11" s="2"/>
    </row>
    <row r="12" spans="1:10" ht="12.75" customHeight="1" x14ac:dyDescent="0.45">
      <c r="A12" s="2"/>
      <c r="B12" s="2"/>
      <c r="C12" s="2"/>
      <c r="D12" s="2"/>
      <c r="E12" s="2"/>
      <c r="F12" s="2"/>
      <c r="G12" s="2"/>
      <c r="H12" s="2"/>
    </row>
    <row r="13" spans="1:10" ht="24" customHeight="1" x14ac:dyDescent="0.5">
      <c r="B13" s="252" t="s">
        <v>181</v>
      </c>
      <c r="C13" s="252"/>
      <c r="D13" s="252"/>
      <c r="E13" s="252"/>
      <c r="F13" s="252"/>
      <c r="G13" s="252"/>
      <c r="H13" s="252"/>
      <c r="I13" s="252"/>
      <c r="J13" s="4"/>
    </row>
    <row r="14" spans="1:10" ht="23.25" x14ac:dyDescent="0.5">
      <c r="B14" s="1" t="s">
        <v>182</v>
      </c>
      <c r="C14" s="2"/>
      <c r="D14" s="2"/>
      <c r="E14" s="2"/>
      <c r="F14" s="2"/>
      <c r="G14" s="2"/>
      <c r="H14" s="2"/>
    </row>
    <row r="15" spans="1:10" ht="15" customHeight="1" thickBot="1" x14ac:dyDescent="0.55000000000000004">
      <c r="A15" s="1"/>
      <c r="C15" s="2"/>
      <c r="D15" s="2"/>
      <c r="E15" s="2"/>
      <c r="F15" s="2"/>
      <c r="G15" s="2"/>
      <c r="H15" s="2"/>
    </row>
    <row r="16" spans="1:10" ht="24" thickTop="1" x14ac:dyDescent="0.4">
      <c r="B16" s="277" t="s">
        <v>27</v>
      </c>
      <c r="C16" s="269" t="s">
        <v>28</v>
      </c>
      <c r="D16" s="280" t="s">
        <v>29</v>
      </c>
      <c r="E16" s="281"/>
      <c r="F16" s="283"/>
      <c r="G16" s="280" t="s">
        <v>72</v>
      </c>
      <c r="H16" s="281"/>
      <c r="I16" s="282"/>
    </row>
    <row r="17" spans="2:9" ht="24" thickBot="1" x14ac:dyDescent="0.55000000000000004">
      <c r="B17" s="278"/>
      <c r="C17" s="270"/>
      <c r="D17" s="80" t="s">
        <v>31</v>
      </c>
      <c r="E17" s="81" t="s">
        <v>32</v>
      </c>
      <c r="F17" s="8" t="s">
        <v>2</v>
      </c>
      <c r="G17" s="72" t="s">
        <v>31</v>
      </c>
      <c r="H17" s="31" t="s">
        <v>32</v>
      </c>
      <c r="I17" s="73" t="s">
        <v>2</v>
      </c>
    </row>
    <row r="18" spans="2:9" ht="24" thickTop="1" x14ac:dyDescent="0.5">
      <c r="B18" s="76" t="s">
        <v>33</v>
      </c>
      <c r="C18" s="54"/>
      <c r="D18" s="54">
        <v>0</v>
      </c>
      <c r="E18" s="54"/>
      <c r="F18" s="54">
        <f>SUM(D18:E18)</f>
        <v>0</v>
      </c>
      <c r="G18" s="54">
        <v>0</v>
      </c>
      <c r="H18" s="54"/>
      <c r="I18" s="55">
        <f xml:space="preserve"> +G18+H18</f>
        <v>0</v>
      </c>
    </row>
    <row r="19" spans="2:9" ht="22.5" x14ac:dyDescent="0.45">
      <c r="B19" s="114" t="s">
        <v>135</v>
      </c>
      <c r="C19" s="115">
        <f>SUM( C18*100/$C$36)</f>
        <v>0</v>
      </c>
      <c r="D19" s="115">
        <f>SUM(D18*100/$F$36)</f>
        <v>0</v>
      </c>
      <c r="E19" s="115">
        <f>SUM(E18*100/$F$36)</f>
        <v>0</v>
      </c>
      <c r="F19" s="115">
        <f>SUM( F18*100/$F$36)</f>
        <v>0</v>
      </c>
      <c r="G19" s="115">
        <f>SUM(G18*100/$I$36)</f>
        <v>0</v>
      </c>
      <c r="H19" s="115">
        <f>SUM(H18*100/$I$36)</f>
        <v>0</v>
      </c>
      <c r="I19" s="116">
        <f>SUM(I18*100/$I$36)</f>
        <v>0</v>
      </c>
    </row>
    <row r="20" spans="2:9" ht="23.25" x14ac:dyDescent="0.5">
      <c r="B20" s="76" t="s">
        <v>34</v>
      </c>
      <c r="C20" s="54"/>
      <c r="D20" s="54"/>
      <c r="E20" s="54"/>
      <c r="F20" s="54">
        <f>SUM(D20:E20)</f>
        <v>0</v>
      </c>
      <c r="G20" s="54"/>
      <c r="H20" s="54"/>
      <c r="I20" s="55">
        <f xml:space="preserve"> +G20+H20</f>
        <v>0</v>
      </c>
    </row>
    <row r="21" spans="2:9" ht="22.5" x14ac:dyDescent="0.45">
      <c r="B21" s="114" t="s">
        <v>135</v>
      </c>
      <c r="C21" s="115">
        <f>SUM( C20*100/$C$36)</f>
        <v>0</v>
      </c>
      <c r="D21" s="115">
        <f>SUM(D20*100/$F$36)</f>
        <v>0</v>
      </c>
      <c r="E21" s="115">
        <f>SUM(E20*100/$F$36)</f>
        <v>0</v>
      </c>
      <c r="F21" s="115">
        <f>SUM( F20*100/$F$36)</f>
        <v>0</v>
      </c>
      <c r="G21" s="115">
        <f>SUM(G20*100/$I$36)</f>
        <v>0</v>
      </c>
      <c r="H21" s="115">
        <f>SUM(H20*100/$I$36)</f>
        <v>0</v>
      </c>
      <c r="I21" s="116">
        <f>SUM(I20*100/$I$36)</f>
        <v>0</v>
      </c>
    </row>
    <row r="22" spans="2:9" ht="23.25" x14ac:dyDescent="0.5">
      <c r="B22" s="76" t="s">
        <v>35</v>
      </c>
      <c r="C22" s="54">
        <v>0</v>
      </c>
      <c r="D22" s="54"/>
      <c r="E22" s="54">
        <v>0</v>
      </c>
      <c r="F22" s="54">
        <f>SUM(D22:E22)</f>
        <v>0</v>
      </c>
      <c r="G22" s="54"/>
      <c r="H22" s="54">
        <v>0</v>
      </c>
      <c r="I22" s="55">
        <f xml:space="preserve"> +G22+H22</f>
        <v>0</v>
      </c>
    </row>
    <row r="23" spans="2:9" ht="22.5" x14ac:dyDescent="0.45">
      <c r="B23" s="114" t="s">
        <v>135</v>
      </c>
      <c r="C23" s="115">
        <f>SUM( C22*100/$C$36)</f>
        <v>0</v>
      </c>
      <c r="D23" s="115">
        <f>SUM(D22*100/$F$36)</f>
        <v>0</v>
      </c>
      <c r="E23" s="115">
        <f>SUM(E22*100/$F$36)</f>
        <v>0</v>
      </c>
      <c r="F23" s="115">
        <f>SUM( F22*100/$F$36)</f>
        <v>0</v>
      </c>
      <c r="G23" s="115">
        <f>SUM(G22*100/$I$36)</f>
        <v>0</v>
      </c>
      <c r="H23" s="115">
        <f>SUM(H22*100/$I$36)</f>
        <v>0</v>
      </c>
      <c r="I23" s="116">
        <f>SUM(I22*100/$I$36)</f>
        <v>0</v>
      </c>
    </row>
    <row r="24" spans="2:9" ht="23.25" x14ac:dyDescent="0.5">
      <c r="B24" s="76" t="s">
        <v>36</v>
      </c>
      <c r="C24" s="54"/>
      <c r="D24" s="54"/>
      <c r="E24" s="54"/>
      <c r="F24" s="54">
        <f>SUM(D24:E24)</f>
        <v>0</v>
      </c>
      <c r="G24" s="54"/>
      <c r="H24" s="54"/>
      <c r="I24" s="55">
        <f xml:space="preserve"> +G24+H24</f>
        <v>0</v>
      </c>
    </row>
    <row r="25" spans="2:9" ht="22.5" x14ac:dyDescent="0.45">
      <c r="B25" s="114" t="s">
        <v>135</v>
      </c>
      <c r="C25" s="115">
        <f>SUM( C24*100/$C$36)</f>
        <v>0</v>
      </c>
      <c r="D25" s="115">
        <f>SUM( D24*100/$F$36)</f>
        <v>0</v>
      </c>
      <c r="E25" s="115">
        <f>SUM( E24*100/$F$36)</f>
        <v>0</v>
      </c>
      <c r="F25" s="115">
        <f>SUM( F24*100/$F$36)</f>
        <v>0</v>
      </c>
      <c r="G25" s="115">
        <f>SUM( G24*100/$I$36)</f>
        <v>0</v>
      </c>
      <c r="H25" s="115">
        <f>SUM( H24*100/$I$36)</f>
        <v>0</v>
      </c>
      <c r="I25" s="116">
        <f>SUM( I24*100/$I$36)</f>
        <v>0</v>
      </c>
    </row>
    <row r="26" spans="2:9" ht="23.25" x14ac:dyDescent="0.5">
      <c r="B26" s="76" t="s">
        <v>37</v>
      </c>
      <c r="C26" s="54">
        <v>16</v>
      </c>
      <c r="D26" s="54">
        <v>17</v>
      </c>
      <c r="E26" s="54">
        <v>8</v>
      </c>
      <c r="F26" s="54">
        <f>SUM(D26:E26)</f>
        <v>25</v>
      </c>
      <c r="G26" s="54">
        <v>16</v>
      </c>
      <c r="H26" s="54">
        <v>8</v>
      </c>
      <c r="I26" s="55">
        <f xml:space="preserve"> +G26+H26</f>
        <v>24</v>
      </c>
    </row>
    <row r="27" spans="2:9" ht="22.5" x14ac:dyDescent="0.45">
      <c r="B27" s="114" t="s">
        <v>135</v>
      </c>
      <c r="C27" s="115">
        <f>SUM( C26*100/$C$36)</f>
        <v>88.888888888888886</v>
      </c>
      <c r="D27" s="115">
        <f>SUM( D26*F37/F36)</f>
        <v>62.962962962962962</v>
      </c>
      <c r="E27" s="115">
        <f>SUM( E26*F37/F36)</f>
        <v>29.62962962962963</v>
      </c>
      <c r="F27" s="115">
        <f>SUM( F26*100/$F$36)</f>
        <v>92.592592592592595</v>
      </c>
      <c r="G27" s="115">
        <f>SUM( G26*I37/I36)</f>
        <v>61.53846153846154</v>
      </c>
      <c r="H27" s="115">
        <f>SUM( H26*I37/I36)</f>
        <v>30.76923076923077</v>
      </c>
      <c r="I27" s="116">
        <f>SUM( I26*I37/I36)</f>
        <v>92.307692307692307</v>
      </c>
    </row>
    <row r="28" spans="2:9" ht="23.25" x14ac:dyDescent="0.5">
      <c r="B28" s="76" t="s">
        <v>38</v>
      </c>
      <c r="C28" s="54">
        <v>0</v>
      </c>
      <c r="D28" s="54"/>
      <c r="E28" s="54">
        <v>0</v>
      </c>
      <c r="F28" s="54">
        <v>0</v>
      </c>
      <c r="G28" s="54"/>
      <c r="H28" s="54">
        <v>0</v>
      </c>
      <c r="I28" s="55">
        <f xml:space="preserve"> +G28+H28</f>
        <v>0</v>
      </c>
    </row>
    <row r="29" spans="2:9" ht="22.5" x14ac:dyDescent="0.45">
      <c r="B29" s="114" t="s">
        <v>135</v>
      </c>
      <c r="C29" s="115">
        <f>SUM( C28*100/$C$36)</f>
        <v>0</v>
      </c>
      <c r="D29" s="115">
        <f>SUM(D28*100/$F$36)</f>
        <v>0</v>
      </c>
      <c r="E29" s="115">
        <f>SUM(E28*100/$F$36)</f>
        <v>0</v>
      </c>
      <c r="F29" s="115">
        <f>SUM( F28*100/$F$36)</f>
        <v>0</v>
      </c>
      <c r="G29" s="115">
        <f>SUM(G28*100/$I$36)</f>
        <v>0</v>
      </c>
      <c r="H29" s="115">
        <f>SUM(H28*100/$I$36)</f>
        <v>0</v>
      </c>
      <c r="I29" s="116">
        <f>SUM(I28*100/$I$36)</f>
        <v>0</v>
      </c>
    </row>
    <row r="30" spans="2:9" ht="23.25" x14ac:dyDescent="0.5">
      <c r="B30" s="76" t="s">
        <v>39</v>
      </c>
      <c r="C30" s="54">
        <v>2</v>
      </c>
      <c r="D30" s="54">
        <v>2</v>
      </c>
      <c r="E30" s="54"/>
      <c r="F30" s="54">
        <f>SUM(D30:E30)</f>
        <v>2</v>
      </c>
      <c r="G30" s="54">
        <v>2</v>
      </c>
      <c r="H30" s="54"/>
      <c r="I30" s="55">
        <f xml:space="preserve"> +G30+H30</f>
        <v>2</v>
      </c>
    </row>
    <row r="31" spans="2:9" ht="22.5" x14ac:dyDescent="0.45">
      <c r="B31" s="114" t="s">
        <v>135</v>
      </c>
      <c r="C31" s="115">
        <f>SUM( C30*100/$C$36)</f>
        <v>11.111111111111111</v>
      </c>
      <c r="D31" s="115">
        <f>SUM( D30*100/$F$36)</f>
        <v>7.4074074074074074</v>
      </c>
      <c r="E31" s="115">
        <f>SUM( E30*100/$F$36)</f>
        <v>0</v>
      </c>
      <c r="F31" s="115">
        <f>SUM( F30*100/$F$36)</f>
        <v>7.4074074074074074</v>
      </c>
      <c r="G31" s="115">
        <f>SUM( G30*100/$I$36)</f>
        <v>7.6923076923076925</v>
      </c>
      <c r="H31" s="115">
        <f>SUM( H30*100/$I$36)</f>
        <v>0</v>
      </c>
      <c r="I31" s="116">
        <f>SUM( I30*100/$I$36)</f>
        <v>7.6923076923076925</v>
      </c>
    </row>
    <row r="32" spans="2:9" ht="23.25" x14ac:dyDescent="0.5">
      <c r="B32" s="76" t="s">
        <v>40</v>
      </c>
      <c r="C32" s="54"/>
      <c r="D32" s="54">
        <v>0</v>
      </c>
      <c r="E32" s="54"/>
      <c r="F32" s="54">
        <f>SUM(D32:E32)</f>
        <v>0</v>
      </c>
      <c r="G32" s="54">
        <v>0</v>
      </c>
      <c r="H32" s="54"/>
      <c r="I32" s="55">
        <f xml:space="preserve"> +G32+H32</f>
        <v>0</v>
      </c>
    </row>
    <row r="33" spans="2:9" ht="22.5" x14ac:dyDescent="0.45">
      <c r="B33" s="38" t="s">
        <v>135</v>
      </c>
      <c r="C33" s="62">
        <f>SUM( C32*100/$C$36)</f>
        <v>0</v>
      </c>
      <c r="D33" s="62">
        <f>SUM(D32*100/$F$36)</f>
        <v>0</v>
      </c>
      <c r="E33" s="62">
        <f>SUM(E32*100/$F$36)</f>
        <v>0</v>
      </c>
      <c r="F33" s="62">
        <f>SUM( F32*100/$F$36)</f>
        <v>0</v>
      </c>
      <c r="G33" s="62">
        <f>SUM(G32*100/$I$36)</f>
        <v>0</v>
      </c>
      <c r="H33" s="62">
        <f>SUM(H32*100/$I$36)</f>
        <v>0</v>
      </c>
      <c r="I33" s="63">
        <f>SUM(I32*100/$I$36)</f>
        <v>0</v>
      </c>
    </row>
    <row r="34" spans="2:9" ht="23.25" x14ac:dyDescent="0.5">
      <c r="B34" s="76" t="s">
        <v>231</v>
      </c>
      <c r="C34" s="54"/>
      <c r="D34" s="54">
        <v>0</v>
      </c>
      <c r="E34" s="54"/>
      <c r="F34" s="54">
        <f>SUM(D34:E34)</f>
        <v>0</v>
      </c>
      <c r="G34" s="54">
        <v>0</v>
      </c>
      <c r="H34" s="54"/>
      <c r="I34" s="55">
        <f xml:space="preserve"> +G34+H34</f>
        <v>0</v>
      </c>
    </row>
    <row r="35" spans="2:9" ht="23.25" thickBot="1" x14ac:dyDescent="0.5">
      <c r="B35" s="42" t="s">
        <v>135</v>
      </c>
      <c r="C35" s="62">
        <f>SUM( C34*100/$C$36)</f>
        <v>0</v>
      </c>
      <c r="D35" s="64">
        <f>SUM(D34*100/$F$36)</f>
        <v>0</v>
      </c>
      <c r="E35" s="64">
        <f>SUM(E34*100/$F$36)</f>
        <v>0</v>
      </c>
      <c r="F35" s="64">
        <f>SUM( F34*100/$F$36)</f>
        <v>0</v>
      </c>
      <c r="G35" s="64">
        <f>SUM(G34*100/$I$36)</f>
        <v>0</v>
      </c>
      <c r="H35" s="64">
        <f>SUM(H34*100/$I$36)</f>
        <v>0</v>
      </c>
      <c r="I35" s="65">
        <f>SUM(I34*100/$I$36)</f>
        <v>0</v>
      </c>
    </row>
    <row r="36" spans="2:9" ht="24" thickTop="1" x14ac:dyDescent="0.5">
      <c r="B36" s="76" t="s">
        <v>2</v>
      </c>
      <c r="C36" s="67">
        <f>C18+C20+C22+C24+C26+C28+C30+C32+C34</f>
        <v>18</v>
      </c>
      <c r="D36" s="67">
        <f t="shared" ref="D36:I36" si="0">D18+D20+D22+D24+D26+D28+D30+D32+D34</f>
        <v>19</v>
      </c>
      <c r="E36" s="67">
        <f t="shared" si="0"/>
        <v>8</v>
      </c>
      <c r="F36" s="67">
        <f t="shared" si="0"/>
        <v>27</v>
      </c>
      <c r="G36" s="67">
        <f t="shared" si="0"/>
        <v>18</v>
      </c>
      <c r="H36" s="67">
        <f t="shared" si="0"/>
        <v>8</v>
      </c>
      <c r="I36" s="68">
        <f t="shared" si="0"/>
        <v>26</v>
      </c>
    </row>
    <row r="37" spans="2:9" ht="23.25" thickBot="1" x14ac:dyDescent="0.5">
      <c r="B37" s="78" t="s">
        <v>135</v>
      </c>
      <c r="C37" s="69">
        <f>SUM( C36*100/$C$36)</f>
        <v>100</v>
      </c>
      <c r="D37" s="69">
        <f>SUM(D36*100/$F$36)</f>
        <v>70.370370370370367</v>
      </c>
      <c r="E37" s="69">
        <f>SUM(E36*100/$F$36)</f>
        <v>29.62962962962963</v>
      </c>
      <c r="F37" s="69">
        <f>SUM(D37:E37)</f>
        <v>100</v>
      </c>
      <c r="G37" s="69">
        <f>SUM(G36*100/$I$36)</f>
        <v>69.230769230769226</v>
      </c>
      <c r="H37" s="69">
        <f>SUM(H36*100/$I$36)</f>
        <v>30.76923076923077</v>
      </c>
      <c r="I37" s="70">
        <f>SUM(G37:H37)</f>
        <v>100</v>
      </c>
    </row>
    <row r="38" spans="2:9" ht="21" thickTop="1" x14ac:dyDescent="0.4"/>
    <row r="40" spans="2:9" ht="23.25" x14ac:dyDescent="0.4">
      <c r="B40" s="279"/>
      <c r="C40" s="279"/>
      <c r="D40" s="279"/>
      <c r="E40" s="279"/>
      <c r="F40" s="184"/>
      <c r="G40" s="184"/>
      <c r="H40" s="184"/>
      <c r="I40" s="184"/>
    </row>
    <row r="41" spans="2:9" ht="23.25" x14ac:dyDescent="0.5">
      <c r="B41" s="279"/>
      <c r="C41" s="279"/>
      <c r="D41" s="192"/>
      <c r="E41" s="193"/>
      <c r="F41" s="184"/>
      <c r="G41" s="186"/>
      <c r="H41" s="186"/>
      <c r="I41" s="184"/>
    </row>
    <row r="42" spans="2:9" ht="23.25" x14ac:dyDescent="0.5">
      <c r="B42" s="186"/>
      <c r="C42" s="14"/>
      <c r="D42" s="14"/>
      <c r="E42" s="14"/>
      <c r="F42" s="14"/>
      <c r="G42" s="14"/>
      <c r="H42" s="14"/>
      <c r="I42" s="14"/>
    </row>
    <row r="43" spans="2:9" ht="23.25" x14ac:dyDescent="0.5">
      <c r="B43" s="186"/>
      <c r="C43" s="14"/>
      <c r="D43" s="14"/>
      <c r="E43" s="14"/>
      <c r="F43" s="14"/>
      <c r="G43" s="188"/>
      <c r="H43" s="188"/>
      <c r="I43" s="188"/>
    </row>
    <row r="44" spans="2:9" ht="23.25" x14ac:dyDescent="0.5">
      <c r="B44" s="186"/>
      <c r="C44" s="14"/>
      <c r="D44" s="14"/>
      <c r="E44" s="14"/>
      <c r="F44" s="14"/>
      <c r="G44" s="14"/>
      <c r="H44" s="14"/>
      <c r="I44" s="14"/>
    </row>
    <row r="45" spans="2:9" ht="23.25" x14ac:dyDescent="0.5">
      <c r="B45" s="186"/>
      <c r="C45" s="14"/>
      <c r="D45" s="14"/>
      <c r="E45" s="14"/>
      <c r="F45" s="14"/>
      <c r="G45" s="14"/>
      <c r="H45" s="14"/>
      <c r="I45" s="14"/>
    </row>
    <row r="46" spans="2:9" ht="23.25" x14ac:dyDescent="0.5">
      <c r="B46" s="186"/>
      <c r="C46" s="14"/>
      <c r="D46" s="14"/>
      <c r="E46" s="14"/>
      <c r="F46" s="14"/>
      <c r="G46" s="14"/>
      <c r="H46" s="14"/>
      <c r="I46" s="14"/>
    </row>
    <row r="47" spans="2:9" ht="23.25" x14ac:dyDescent="0.5">
      <c r="B47" s="186"/>
      <c r="C47" s="14"/>
      <c r="D47" s="14"/>
      <c r="E47" s="14"/>
      <c r="F47" s="14"/>
      <c r="G47" s="14"/>
      <c r="H47" s="14"/>
      <c r="I47" s="14"/>
    </row>
    <row r="48" spans="2:9" ht="23.25" x14ac:dyDescent="0.5">
      <c r="B48" s="186"/>
      <c r="C48" s="14"/>
      <c r="D48" s="189"/>
      <c r="E48" s="14"/>
      <c r="F48" s="14"/>
      <c r="G48" s="14"/>
      <c r="H48" s="14"/>
      <c r="I48" s="14"/>
    </row>
    <row r="49" spans="1:9" ht="23.25" x14ac:dyDescent="0.5">
      <c r="B49" s="186"/>
      <c r="C49" s="14"/>
      <c r="D49" s="14"/>
      <c r="E49" s="14"/>
      <c r="F49" s="14"/>
      <c r="G49" s="188"/>
      <c r="H49" s="188"/>
      <c r="I49" s="188"/>
    </row>
    <row r="50" spans="1:9" ht="23.25" x14ac:dyDescent="0.5">
      <c r="A50" s="185"/>
      <c r="B50" s="186"/>
      <c r="C50" s="14"/>
      <c r="D50" s="14"/>
      <c r="E50" s="14"/>
      <c r="F50" s="14"/>
      <c r="G50" s="14"/>
      <c r="H50" s="14"/>
      <c r="I50" s="14"/>
    </row>
    <row r="51" spans="1:9" ht="22.5" x14ac:dyDescent="0.45">
      <c r="A51" s="185"/>
      <c r="B51" s="187"/>
      <c r="C51" s="188"/>
      <c r="D51" s="188"/>
      <c r="E51" s="188"/>
      <c r="F51" s="188"/>
      <c r="G51" s="188"/>
      <c r="H51" s="188"/>
      <c r="I51" s="188"/>
    </row>
    <row r="52" spans="1:9" ht="23.25" x14ac:dyDescent="0.5">
      <c r="A52" s="185"/>
      <c r="B52" s="186"/>
      <c r="C52" s="14"/>
      <c r="D52" s="14"/>
      <c r="E52" s="14"/>
      <c r="F52" s="14"/>
      <c r="G52" s="14"/>
      <c r="H52" s="14"/>
      <c r="I52" s="14"/>
    </row>
    <row r="53" spans="1:9" ht="22.5" x14ac:dyDescent="0.45">
      <c r="A53" s="185"/>
      <c r="B53" s="187"/>
      <c r="C53" s="188"/>
      <c r="D53" s="188"/>
      <c r="E53" s="188"/>
      <c r="F53" s="188"/>
      <c r="G53" s="188"/>
      <c r="H53" s="188"/>
      <c r="I53" s="188"/>
    </row>
    <row r="54" spans="1:9" ht="23.25" x14ac:dyDescent="0.5">
      <c r="A54" s="185"/>
      <c r="B54" s="186"/>
      <c r="C54" s="14"/>
      <c r="D54" s="189"/>
      <c r="E54" s="14"/>
      <c r="F54" s="14"/>
      <c r="G54" s="14"/>
      <c r="H54" s="14"/>
      <c r="I54" s="14"/>
    </row>
    <row r="55" spans="1:9" ht="22.5" x14ac:dyDescent="0.45">
      <c r="A55" s="185"/>
      <c r="B55" s="187"/>
      <c r="C55" s="188"/>
      <c r="D55" s="188"/>
      <c r="E55" s="188"/>
      <c r="F55" s="188"/>
      <c r="G55" s="188"/>
      <c r="H55" s="188"/>
      <c r="I55" s="188"/>
    </row>
    <row r="56" spans="1:9" ht="23.25" x14ac:dyDescent="0.5">
      <c r="A56" s="185"/>
      <c r="B56" s="186"/>
      <c r="C56" s="14"/>
      <c r="D56" s="14"/>
      <c r="E56" s="14"/>
      <c r="F56" s="14"/>
      <c r="G56" s="14"/>
      <c r="H56" s="14"/>
      <c r="I56" s="14"/>
    </row>
    <row r="57" spans="1:9" ht="22.5" x14ac:dyDescent="0.45">
      <c r="A57" s="185"/>
      <c r="B57" s="187"/>
      <c r="C57" s="188"/>
      <c r="D57" s="188"/>
      <c r="E57" s="188"/>
      <c r="F57" s="188"/>
      <c r="G57" s="188"/>
      <c r="H57" s="188"/>
      <c r="I57" s="188"/>
    </row>
    <row r="58" spans="1:9" ht="23.25" x14ac:dyDescent="0.5">
      <c r="A58" s="185"/>
      <c r="B58" s="186"/>
      <c r="C58" s="186"/>
      <c r="D58" s="186"/>
      <c r="E58" s="186"/>
      <c r="F58" s="186"/>
      <c r="G58" s="186"/>
      <c r="H58" s="186"/>
      <c r="I58" s="186"/>
    </row>
    <row r="59" spans="1:9" ht="22.5" x14ac:dyDescent="0.45">
      <c r="A59" s="185"/>
      <c r="B59" s="190"/>
      <c r="C59" s="191"/>
      <c r="D59" s="191"/>
      <c r="E59" s="191"/>
      <c r="F59" s="191"/>
      <c r="G59" s="191"/>
      <c r="H59" s="191"/>
      <c r="I59" s="191"/>
    </row>
  </sheetData>
  <mergeCells count="8">
    <mergeCell ref="B13:I13"/>
    <mergeCell ref="B16:B17"/>
    <mergeCell ref="C16:C17"/>
    <mergeCell ref="B40:B41"/>
    <mergeCell ref="C40:C41"/>
    <mergeCell ref="D40:E40"/>
    <mergeCell ref="G16:I16"/>
    <mergeCell ref="D16:F16"/>
  </mergeCells>
  <phoneticPr fontId="0" type="noConversion"/>
  <printOptions horizontalCentered="1"/>
  <pageMargins left="1.1417322834645669" right="0" top="0.78740157480314965" bottom="0.39370078740157483" header="0.51181102362204722" footer="0.51181102362204722"/>
  <pageSetup paperSize="9" scale="95" orientation="portrait" r:id="rId1"/>
  <headerFooter alignWithMargins="0">
    <oddHeader>&amp;C5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93" sqref="F93"/>
    </sheetView>
  </sheetViews>
  <sheetFormatPr defaultRowHeight="21.75" x14ac:dyDescent="0.5"/>
  <sheetData>
    <row r="1" spans="1:10" x14ac:dyDescent="0.5">
      <c r="A1" s="230"/>
      <c r="B1" s="230"/>
      <c r="C1" s="230"/>
      <c r="D1" s="230"/>
      <c r="E1" s="230"/>
      <c r="F1" s="230"/>
      <c r="G1" s="230"/>
      <c r="H1" s="226"/>
      <c r="I1" s="226"/>
      <c r="J1" s="227"/>
    </row>
    <row r="2" spans="1:10" s="198" customFormat="1" x14ac:dyDescent="0.5">
      <c r="A2" s="230"/>
      <c r="B2" s="230"/>
      <c r="C2" s="230"/>
      <c r="D2" s="230"/>
      <c r="E2" s="230"/>
      <c r="F2" s="230"/>
      <c r="G2" s="230"/>
      <c r="H2" s="228"/>
      <c r="I2" s="228"/>
      <c r="J2" s="228"/>
    </row>
    <row r="3" spans="1:10" s="198" customFormat="1" ht="23.25" x14ac:dyDescent="0.5">
      <c r="A3" s="230"/>
      <c r="B3" s="284" t="s">
        <v>27</v>
      </c>
      <c r="C3" s="284" t="s">
        <v>29</v>
      </c>
      <c r="D3" s="284"/>
      <c r="E3" s="284" t="s">
        <v>72</v>
      </c>
      <c r="F3" s="284"/>
      <c r="G3" s="230"/>
      <c r="H3" s="228"/>
      <c r="I3" s="228"/>
      <c r="J3" s="228"/>
    </row>
    <row r="4" spans="1:10" s="198" customFormat="1" ht="23.25" x14ac:dyDescent="0.5">
      <c r="A4" s="230"/>
      <c r="B4" s="284"/>
      <c r="C4" s="231" t="s">
        <v>31</v>
      </c>
      <c r="D4" s="232" t="s">
        <v>32</v>
      </c>
      <c r="E4" s="233" t="s">
        <v>31</v>
      </c>
      <c r="F4" s="234" t="s">
        <v>32</v>
      </c>
      <c r="G4" s="230"/>
      <c r="H4" s="228"/>
      <c r="I4" s="228"/>
      <c r="J4" s="228"/>
    </row>
    <row r="5" spans="1:10" s="198" customFormat="1" ht="23.25" x14ac:dyDescent="0.5">
      <c r="A5" s="230"/>
      <c r="B5" s="234" t="s">
        <v>33</v>
      </c>
      <c r="C5" s="235"/>
      <c r="D5" s="235"/>
      <c r="E5" s="235"/>
      <c r="F5" s="235"/>
      <c r="G5" s="230"/>
      <c r="H5" s="228"/>
      <c r="I5" s="228"/>
      <c r="J5" s="228"/>
    </row>
    <row r="6" spans="1:10" s="198" customFormat="1" ht="23.25" x14ac:dyDescent="0.5">
      <c r="A6" s="230"/>
      <c r="B6" s="234" t="s">
        <v>34</v>
      </c>
      <c r="C6" s="235"/>
      <c r="D6" s="235"/>
      <c r="E6" s="235"/>
      <c r="F6" s="236"/>
      <c r="G6" s="230"/>
      <c r="H6" s="228"/>
      <c r="I6" s="228"/>
      <c r="J6" s="228"/>
    </row>
    <row r="7" spans="1:10" s="198" customFormat="1" ht="23.25" x14ac:dyDescent="0.5">
      <c r="A7" s="230"/>
      <c r="B7" s="234" t="s">
        <v>35</v>
      </c>
      <c r="C7" s="235"/>
      <c r="D7" s="235"/>
      <c r="E7" s="235"/>
      <c r="F7" s="235"/>
      <c r="G7" s="230"/>
      <c r="H7" s="228"/>
      <c r="I7" s="228"/>
      <c r="J7" s="228"/>
    </row>
    <row r="8" spans="1:10" s="198" customFormat="1" ht="23.25" x14ac:dyDescent="0.5">
      <c r="A8" s="230"/>
      <c r="B8" s="234" t="s">
        <v>36</v>
      </c>
      <c r="C8" s="235"/>
      <c r="D8" s="235"/>
      <c r="E8" s="235"/>
      <c r="F8" s="235"/>
      <c r="G8" s="230"/>
      <c r="H8" s="228"/>
      <c r="I8" s="228"/>
      <c r="J8" s="228"/>
    </row>
    <row r="9" spans="1:10" s="198" customFormat="1" ht="23.25" x14ac:dyDescent="0.5">
      <c r="A9" s="230"/>
      <c r="B9" s="234" t="s">
        <v>37</v>
      </c>
      <c r="C9" s="235">
        <v>17</v>
      </c>
      <c r="D9" s="235">
        <v>8</v>
      </c>
      <c r="E9" s="235">
        <v>16</v>
      </c>
      <c r="F9" s="235">
        <v>8</v>
      </c>
      <c r="G9" s="230"/>
      <c r="H9" s="228"/>
      <c r="I9" s="228"/>
      <c r="J9" s="228"/>
    </row>
    <row r="10" spans="1:10" s="198" customFormat="1" ht="23.25" x14ac:dyDescent="0.5">
      <c r="A10" s="230"/>
      <c r="B10" s="234" t="s">
        <v>208</v>
      </c>
      <c r="C10" s="235"/>
      <c r="D10" s="235"/>
      <c r="E10" s="235"/>
      <c r="F10" s="235"/>
      <c r="G10" s="230"/>
      <c r="H10" s="228"/>
      <c r="I10" s="228"/>
      <c r="J10" s="228"/>
    </row>
    <row r="11" spans="1:10" s="198" customFormat="1" ht="23.25" x14ac:dyDescent="0.5">
      <c r="A11" s="230"/>
      <c r="B11" s="234" t="s">
        <v>39</v>
      </c>
      <c r="C11" s="237">
        <v>2</v>
      </c>
      <c r="D11" s="235"/>
      <c r="E11" s="235">
        <v>2</v>
      </c>
      <c r="F11" s="235"/>
      <c r="G11" s="230"/>
      <c r="H11" s="228"/>
      <c r="I11" s="228"/>
      <c r="J11" s="228"/>
    </row>
    <row r="12" spans="1:10" s="198" customFormat="1" ht="23.25" x14ac:dyDescent="0.5">
      <c r="A12" s="230"/>
      <c r="B12" s="234" t="s">
        <v>40</v>
      </c>
      <c r="C12" s="237"/>
      <c r="D12" s="235"/>
      <c r="E12" s="235"/>
      <c r="F12" s="235"/>
      <c r="G12" s="230"/>
      <c r="H12" s="228"/>
      <c r="I12" s="228"/>
      <c r="J12" s="228"/>
    </row>
    <row r="13" spans="1:10" s="198" customFormat="1" ht="23.25" x14ac:dyDescent="0.5">
      <c r="A13" s="230"/>
      <c r="B13" s="234" t="s">
        <v>231</v>
      </c>
      <c r="C13" s="235"/>
      <c r="D13" s="235"/>
      <c r="E13" s="235"/>
      <c r="F13" s="236"/>
      <c r="G13" s="230"/>
      <c r="H13" s="228"/>
      <c r="I13" s="228"/>
      <c r="J13" s="228"/>
    </row>
    <row r="14" spans="1:10" s="198" customFormat="1" x14ac:dyDescent="0.5">
      <c r="A14" s="230"/>
      <c r="B14" s="238"/>
      <c r="C14" s="238"/>
      <c r="D14" s="238"/>
      <c r="E14" s="238"/>
      <c r="F14" s="238"/>
      <c r="G14" s="230"/>
      <c r="H14" s="228"/>
      <c r="I14" s="228"/>
      <c r="J14" s="228"/>
    </row>
    <row r="15" spans="1:10" s="198" customFormat="1" x14ac:dyDescent="0.5">
      <c r="A15" s="230"/>
      <c r="B15" s="230"/>
      <c r="C15" s="230"/>
      <c r="D15" s="230"/>
      <c r="E15" s="230"/>
      <c r="F15" s="230"/>
      <c r="G15" s="230"/>
      <c r="H15" s="228"/>
      <c r="I15" s="228"/>
      <c r="J15" s="228"/>
    </row>
    <row r="16" spans="1:10" s="198" customFormat="1" x14ac:dyDescent="0.5">
      <c r="A16" s="230"/>
      <c r="B16" s="230"/>
      <c r="C16" s="230"/>
      <c r="D16" s="230"/>
      <c r="E16" s="230"/>
      <c r="F16" s="230"/>
      <c r="G16" s="230"/>
      <c r="H16" s="228"/>
      <c r="I16" s="228"/>
      <c r="J16" s="228"/>
    </row>
    <row r="17" spans="1:10" s="198" customFormat="1" x14ac:dyDescent="0.5">
      <c r="A17" s="230"/>
      <c r="B17" s="230"/>
      <c r="C17" s="230"/>
      <c r="D17" s="230"/>
      <c r="E17" s="230"/>
      <c r="F17" s="230"/>
      <c r="G17" s="230"/>
      <c r="H17" s="228"/>
      <c r="I17" s="228"/>
      <c r="J17" s="228"/>
    </row>
    <row r="18" spans="1:10" s="198" customFormat="1" x14ac:dyDescent="0.5">
      <c r="A18" s="230"/>
      <c r="B18" s="230"/>
      <c r="C18" s="230"/>
      <c r="D18" s="230"/>
      <c r="E18" s="230"/>
      <c r="F18" s="230"/>
      <c r="G18" s="230"/>
      <c r="H18" s="228"/>
      <c r="I18" s="228"/>
      <c r="J18" s="228"/>
    </row>
    <row r="19" spans="1:10" s="198" customFormat="1" x14ac:dyDescent="0.5">
      <c r="A19" s="230"/>
      <c r="B19" s="230"/>
      <c r="C19" s="230"/>
      <c r="D19" s="230"/>
      <c r="E19" s="230"/>
      <c r="F19" s="230"/>
      <c r="G19" s="230"/>
      <c r="H19" s="229"/>
      <c r="I19" s="226"/>
      <c r="J19" s="227"/>
    </row>
    <row r="20" spans="1:10" s="198" customFormat="1" x14ac:dyDescent="0.5">
      <c r="A20" s="230"/>
      <c r="B20" s="230"/>
      <c r="C20" s="230"/>
      <c r="D20" s="230"/>
      <c r="E20" s="230"/>
      <c r="F20" s="230"/>
      <c r="G20" s="230"/>
      <c r="H20" s="229"/>
      <c r="I20" s="227"/>
      <c r="J20" s="227"/>
    </row>
    <row r="21" spans="1:10" s="198" customFormat="1" x14ac:dyDescent="0.5">
      <c r="A21" s="227"/>
      <c r="B21" s="229"/>
      <c r="C21" s="229"/>
      <c r="D21" s="229"/>
      <c r="E21" s="229"/>
      <c r="F21" s="229"/>
      <c r="G21" s="229"/>
      <c r="H21" s="229"/>
      <c r="I21" s="227"/>
      <c r="J21" s="227"/>
    </row>
  </sheetData>
  <mergeCells count="3">
    <mergeCell ref="B3:B4"/>
    <mergeCell ref="C3:D3"/>
    <mergeCell ref="E3:F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Zeros="0" tabSelected="1" topLeftCell="A13" workbookViewId="0">
      <selection activeCell="F93" sqref="F93"/>
    </sheetView>
  </sheetViews>
  <sheetFormatPr defaultRowHeight="20.25" x14ac:dyDescent="0.4"/>
  <cols>
    <col min="1" max="1" width="10.140625" style="3" customWidth="1"/>
    <col min="2" max="2" width="10.7109375" style="3" customWidth="1"/>
    <col min="3" max="3" width="9.7109375" style="3" customWidth="1"/>
    <col min="4" max="4" width="8.85546875" style="3" customWidth="1"/>
    <col min="5" max="7" width="8.7109375" style="3" customWidth="1"/>
    <col min="8" max="8" width="9.28515625" style="3" customWidth="1"/>
    <col min="9" max="9" width="9" style="3" customWidth="1"/>
    <col min="10" max="10" width="8.85546875" style="3" customWidth="1"/>
    <col min="11" max="11" width="10" style="3" customWidth="1"/>
    <col min="12" max="16384" width="9.140625" style="3"/>
  </cols>
  <sheetData>
    <row r="1" spans="1:11" ht="23.25" x14ac:dyDescent="0.5">
      <c r="A1" s="1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2.5" x14ac:dyDescent="0.45">
      <c r="A2" s="2" t="s">
        <v>259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2.5" x14ac:dyDescent="0.45">
      <c r="A3" s="2" t="s">
        <v>260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2.5" x14ac:dyDescent="0.45">
      <c r="A4" s="2" t="s">
        <v>261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22.5" x14ac:dyDescent="0.45">
      <c r="A5" s="2" t="s">
        <v>233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22.5" x14ac:dyDescent="0.4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3.25" x14ac:dyDescent="0.5">
      <c r="A7" s="252" t="s">
        <v>96</v>
      </c>
      <c r="B7" s="252"/>
      <c r="C7" s="252"/>
      <c r="D7" s="252"/>
      <c r="E7" s="252"/>
      <c r="F7" s="252"/>
      <c r="G7" s="252"/>
      <c r="H7" s="252"/>
      <c r="I7" s="252"/>
      <c r="J7" s="252"/>
      <c r="K7" s="252"/>
    </row>
    <row r="8" spans="1:11" ht="23.25" x14ac:dyDescent="0.5">
      <c r="A8" s="285" t="s">
        <v>202</v>
      </c>
      <c r="B8" s="285"/>
      <c r="C8" s="285"/>
      <c r="D8" s="285"/>
      <c r="E8" s="285"/>
      <c r="F8" s="285"/>
      <c r="G8" s="285"/>
      <c r="H8" s="285"/>
      <c r="I8" s="285"/>
      <c r="J8" s="285"/>
      <c r="K8" s="285"/>
    </row>
    <row r="9" spans="1:11" ht="23.25" thickBot="1" x14ac:dyDescent="0.45">
      <c r="I9" s="254"/>
      <c r="J9" s="254"/>
      <c r="K9" s="254"/>
    </row>
    <row r="10" spans="1:11" ht="24" thickTop="1" x14ac:dyDescent="0.4">
      <c r="A10" s="21" t="s">
        <v>27</v>
      </c>
      <c r="B10" s="161" t="s">
        <v>42</v>
      </c>
      <c r="C10" s="280" t="s">
        <v>203</v>
      </c>
      <c r="D10" s="281"/>
      <c r="E10" s="283"/>
      <c r="F10" s="280" t="s">
        <v>204</v>
      </c>
      <c r="G10" s="281"/>
      <c r="H10" s="283"/>
      <c r="I10" s="280" t="s">
        <v>205</v>
      </c>
      <c r="J10" s="281"/>
      <c r="K10" s="282"/>
    </row>
    <row r="11" spans="1:11" ht="24" thickBot="1" x14ac:dyDescent="0.45">
      <c r="A11" s="160"/>
      <c r="B11" s="162"/>
      <c r="C11" s="72" t="s">
        <v>31</v>
      </c>
      <c r="D11" s="72" t="s">
        <v>32</v>
      </c>
      <c r="E11" s="72" t="s">
        <v>2</v>
      </c>
      <c r="F11" s="72" t="s">
        <v>31</v>
      </c>
      <c r="G11" s="72" t="s">
        <v>32</v>
      </c>
      <c r="H11" s="72" t="s">
        <v>2</v>
      </c>
      <c r="I11" s="83" t="s">
        <v>31</v>
      </c>
      <c r="J11" s="8" t="s">
        <v>32</v>
      </c>
      <c r="K11" s="73" t="s">
        <v>2</v>
      </c>
    </row>
    <row r="12" spans="1:11" ht="24" thickTop="1" x14ac:dyDescent="0.45">
      <c r="A12" s="75" t="s">
        <v>33</v>
      </c>
      <c r="B12" s="82"/>
      <c r="C12" s="54"/>
      <c r="D12" s="54"/>
      <c r="E12" s="54">
        <f xml:space="preserve"> +C12+D12</f>
        <v>0</v>
      </c>
      <c r="F12" s="54"/>
      <c r="G12" s="54"/>
      <c r="H12" s="54">
        <f xml:space="preserve"> +F12+G12</f>
        <v>0</v>
      </c>
      <c r="I12" s="93"/>
      <c r="J12" s="54"/>
      <c r="K12" s="55">
        <f xml:space="preserve"> +I12+J12</f>
        <v>0</v>
      </c>
    </row>
    <row r="13" spans="1:11" ht="22.5" x14ac:dyDescent="0.45">
      <c r="A13" s="114" t="s">
        <v>135</v>
      </c>
      <c r="B13" s="117">
        <f>SUM( B12*100/$B$30)</f>
        <v>0</v>
      </c>
      <c r="C13" s="117">
        <f>SUM( C12*100/$B$30)</f>
        <v>0</v>
      </c>
      <c r="D13" s="115">
        <f>SUM(D12*100/$K$30)</f>
        <v>0</v>
      </c>
      <c r="E13" s="115">
        <f>SUM(E12*100/$K$30)</f>
        <v>0</v>
      </c>
      <c r="F13" s="115">
        <f>SUM(F12*100/$K$30)</f>
        <v>0</v>
      </c>
      <c r="G13" s="115">
        <f>SUM(G12*100/$K$30)</f>
        <v>0</v>
      </c>
      <c r="H13" s="115">
        <f>SUM(H12*100/$K$30)</f>
        <v>0</v>
      </c>
      <c r="I13" s="118">
        <f>SUM(I12*100/$B$30)</f>
        <v>0</v>
      </c>
      <c r="J13" s="115">
        <f>SUM(J12*100/$B$30)</f>
        <v>0</v>
      </c>
      <c r="K13" s="116">
        <f>SUM(K12*100/$B$30)</f>
        <v>0</v>
      </c>
    </row>
    <row r="14" spans="1:11" ht="23.25" x14ac:dyDescent="0.5">
      <c r="A14" s="76" t="s">
        <v>34</v>
      </c>
      <c r="B14" s="82"/>
      <c r="C14" s="54"/>
      <c r="D14" s="54"/>
      <c r="E14" s="54">
        <f xml:space="preserve"> +C14+D14</f>
        <v>0</v>
      </c>
      <c r="F14" s="54"/>
      <c r="G14" s="54"/>
      <c r="H14" s="54">
        <f xml:space="preserve"> +F14+G14</f>
        <v>0</v>
      </c>
      <c r="I14" s="93"/>
      <c r="J14" s="54"/>
      <c r="K14" s="55">
        <f xml:space="preserve"> +I14+J14</f>
        <v>0</v>
      </c>
    </row>
    <row r="15" spans="1:11" ht="22.5" x14ac:dyDescent="0.45">
      <c r="A15" s="114" t="s">
        <v>135</v>
      </c>
      <c r="B15" s="117">
        <f>SUM( B14*100/$B$30)</f>
        <v>0</v>
      </c>
      <c r="C15" s="115">
        <f t="shared" ref="C15:I15" si="0">SUM(C14*100/$K$30)</f>
        <v>0</v>
      </c>
      <c r="D15" s="115">
        <f t="shared" si="0"/>
        <v>0</v>
      </c>
      <c r="E15" s="115">
        <f t="shared" si="0"/>
        <v>0</v>
      </c>
      <c r="F15" s="115">
        <f t="shared" si="0"/>
        <v>0</v>
      </c>
      <c r="G15" s="115">
        <f t="shared" si="0"/>
        <v>0</v>
      </c>
      <c r="H15" s="115">
        <f t="shared" si="0"/>
        <v>0</v>
      </c>
      <c r="I15" s="118">
        <f t="shared" si="0"/>
        <v>0</v>
      </c>
      <c r="J15" s="115">
        <f>SUM(J14*100/$B$30)</f>
        <v>0</v>
      </c>
      <c r="K15" s="116">
        <f>SUM(K14*100/$B$30)</f>
        <v>0</v>
      </c>
    </row>
    <row r="16" spans="1:11" ht="23.25" x14ac:dyDescent="0.5">
      <c r="A16" s="76" t="s">
        <v>35</v>
      </c>
      <c r="B16" s="82">
        <v>0</v>
      </c>
      <c r="C16" s="54"/>
      <c r="D16" s="54"/>
      <c r="E16" s="54">
        <f xml:space="preserve"> +C16+D16</f>
        <v>0</v>
      </c>
      <c r="F16" s="54"/>
      <c r="G16" s="54">
        <v>0</v>
      </c>
      <c r="H16" s="54">
        <f xml:space="preserve"> +F16+G16</f>
        <v>0</v>
      </c>
      <c r="I16" s="93"/>
      <c r="J16" s="54"/>
      <c r="K16" s="55">
        <f xml:space="preserve"> +I16+J16</f>
        <v>0</v>
      </c>
    </row>
    <row r="17" spans="1:11" ht="22.5" x14ac:dyDescent="0.45">
      <c r="A17" s="114" t="s">
        <v>135</v>
      </c>
      <c r="B17" s="117">
        <f>SUM( B16*100/$B$30)</f>
        <v>0</v>
      </c>
      <c r="C17" s="115">
        <f t="shared" ref="C17:K17" si="1">SUM(C16*100/$K$30)</f>
        <v>0</v>
      </c>
      <c r="D17" s="115">
        <f t="shared" si="1"/>
        <v>0</v>
      </c>
      <c r="E17" s="115">
        <f t="shared" si="1"/>
        <v>0</v>
      </c>
      <c r="F17" s="115">
        <f t="shared" si="1"/>
        <v>0</v>
      </c>
      <c r="G17" s="115">
        <f>SUM(G16*100/$B$30)</f>
        <v>0</v>
      </c>
      <c r="H17" s="115">
        <f>SUM(H16*100/$B$30)</f>
        <v>0</v>
      </c>
      <c r="I17" s="118">
        <f t="shared" si="1"/>
        <v>0</v>
      </c>
      <c r="J17" s="115">
        <f t="shared" si="1"/>
        <v>0</v>
      </c>
      <c r="K17" s="116">
        <f t="shared" si="1"/>
        <v>0</v>
      </c>
    </row>
    <row r="18" spans="1:11" ht="23.25" x14ac:dyDescent="0.5">
      <c r="A18" s="76" t="s">
        <v>36</v>
      </c>
      <c r="B18" s="82"/>
      <c r="C18" s="54"/>
      <c r="D18" s="54"/>
      <c r="E18" s="54"/>
      <c r="F18" s="54"/>
      <c r="G18" s="54"/>
      <c r="H18" s="54"/>
      <c r="I18" s="93"/>
      <c r="J18" s="54"/>
      <c r="K18" s="55">
        <f xml:space="preserve"> +I18+J18</f>
        <v>0</v>
      </c>
    </row>
    <row r="19" spans="1:11" ht="22.5" x14ac:dyDescent="0.45">
      <c r="A19" s="114" t="s">
        <v>135</v>
      </c>
      <c r="B19" s="117">
        <f>SUM( B18*100/$B$30)</f>
        <v>0</v>
      </c>
      <c r="C19" s="115">
        <f t="shared" ref="C19:I19" si="2">SUM(C18*100/$K$30)</f>
        <v>0</v>
      </c>
      <c r="D19" s="115">
        <f t="shared" si="2"/>
        <v>0</v>
      </c>
      <c r="E19" s="115">
        <f t="shared" si="2"/>
        <v>0</v>
      </c>
      <c r="F19" s="115">
        <f t="shared" si="2"/>
        <v>0</v>
      </c>
      <c r="G19" s="115">
        <f t="shared" si="2"/>
        <v>0</v>
      </c>
      <c r="H19" s="115">
        <f t="shared" si="2"/>
        <v>0</v>
      </c>
      <c r="I19" s="118">
        <f t="shared" si="2"/>
        <v>0</v>
      </c>
      <c r="J19" s="115">
        <f>SUM(J18*100/$B$30)</f>
        <v>0</v>
      </c>
      <c r="K19" s="116">
        <f>SUM(K18*100/$B$30)</f>
        <v>0</v>
      </c>
    </row>
    <row r="20" spans="1:11" ht="23.25" x14ac:dyDescent="0.5">
      <c r="A20" s="76" t="s">
        <v>37</v>
      </c>
      <c r="B20" s="82">
        <v>24</v>
      </c>
      <c r="C20" s="54"/>
      <c r="D20" s="54"/>
      <c r="E20" s="54">
        <f xml:space="preserve"> +C20+D20</f>
        <v>0</v>
      </c>
      <c r="F20" s="54"/>
      <c r="G20" s="54"/>
      <c r="H20" s="54"/>
      <c r="I20" s="93">
        <v>16</v>
      </c>
      <c r="J20" s="54">
        <v>8</v>
      </c>
      <c r="K20" s="55">
        <f xml:space="preserve"> +I20+J20</f>
        <v>24</v>
      </c>
    </row>
    <row r="21" spans="1:11" ht="22.5" x14ac:dyDescent="0.45">
      <c r="A21" s="114" t="s">
        <v>135</v>
      </c>
      <c r="B21" s="117">
        <f>SUM( B20*100/$B$30)</f>
        <v>92.307692307692307</v>
      </c>
      <c r="C21" s="115">
        <f>SUM(C20*100/$K$30)</f>
        <v>0</v>
      </c>
      <c r="D21" s="115">
        <f>SUM(D20*100/$K$30)</f>
        <v>0</v>
      </c>
      <c r="E21" s="115">
        <f>SUM(E20*100/$K$30)</f>
        <v>0</v>
      </c>
      <c r="F21" s="115">
        <f t="shared" ref="F21:K21" si="3">SUM(F20*100/$B$30)</f>
        <v>0</v>
      </c>
      <c r="G21" s="115">
        <f t="shared" si="3"/>
        <v>0</v>
      </c>
      <c r="H21" s="115">
        <f t="shared" si="3"/>
        <v>0</v>
      </c>
      <c r="I21" s="118">
        <f t="shared" si="3"/>
        <v>61.53846153846154</v>
      </c>
      <c r="J21" s="115">
        <f t="shared" si="3"/>
        <v>30.76923076923077</v>
      </c>
      <c r="K21" s="116">
        <f t="shared" si="3"/>
        <v>92.307692307692307</v>
      </c>
    </row>
    <row r="22" spans="1:11" ht="23.25" x14ac:dyDescent="0.5">
      <c r="A22" s="76" t="s">
        <v>38</v>
      </c>
      <c r="B22" s="82">
        <v>0</v>
      </c>
      <c r="C22" s="54"/>
      <c r="D22" s="54"/>
      <c r="E22" s="54"/>
      <c r="F22" s="54"/>
      <c r="G22" s="54"/>
      <c r="H22" s="54"/>
      <c r="I22" s="93"/>
      <c r="J22" s="54">
        <v>0</v>
      </c>
      <c r="K22" s="55">
        <f xml:space="preserve"> +I22+J22</f>
        <v>0</v>
      </c>
    </row>
    <row r="23" spans="1:11" ht="22.5" x14ac:dyDescent="0.45">
      <c r="A23" s="114" t="s">
        <v>135</v>
      </c>
      <c r="B23" s="117">
        <f>SUM( B22*100/$B$30)</f>
        <v>0</v>
      </c>
      <c r="C23" s="115">
        <f t="shared" ref="C23:K23" si="4">SUM(C22*100/$K$30)</f>
        <v>0</v>
      </c>
      <c r="D23" s="115">
        <f t="shared" si="4"/>
        <v>0</v>
      </c>
      <c r="E23" s="115">
        <f t="shared" si="4"/>
        <v>0</v>
      </c>
      <c r="F23" s="115">
        <f t="shared" si="4"/>
        <v>0</v>
      </c>
      <c r="G23" s="115">
        <f t="shared" si="4"/>
        <v>0</v>
      </c>
      <c r="H23" s="115">
        <f t="shared" si="4"/>
        <v>0</v>
      </c>
      <c r="I23" s="118">
        <f t="shared" si="4"/>
        <v>0</v>
      </c>
      <c r="J23" s="115">
        <f t="shared" si="4"/>
        <v>0</v>
      </c>
      <c r="K23" s="116">
        <f t="shared" si="4"/>
        <v>0</v>
      </c>
    </row>
    <row r="24" spans="1:11" ht="23.25" x14ac:dyDescent="0.5">
      <c r="A24" s="76" t="s">
        <v>39</v>
      </c>
      <c r="B24" s="82">
        <v>2</v>
      </c>
      <c r="C24" s="54"/>
      <c r="D24" s="54"/>
      <c r="E24" s="54">
        <f xml:space="preserve"> +C24+D24</f>
        <v>0</v>
      </c>
      <c r="F24" s="54"/>
      <c r="G24" s="54"/>
      <c r="H24" s="54">
        <f xml:space="preserve"> +F24+G24</f>
        <v>0</v>
      </c>
      <c r="I24" s="93">
        <v>2</v>
      </c>
      <c r="J24" s="54"/>
      <c r="K24" s="55">
        <f xml:space="preserve"> +I24+J24</f>
        <v>2</v>
      </c>
    </row>
    <row r="25" spans="1:11" ht="22.5" x14ac:dyDescent="0.45">
      <c r="A25" s="114" t="s">
        <v>135</v>
      </c>
      <c r="B25" s="117">
        <f>SUM( B24*100/$B$30)</f>
        <v>7.6923076923076925</v>
      </c>
      <c r="C25" s="115">
        <f t="shared" ref="C25:J25" si="5">SUM(C24*100/$K$30)</f>
        <v>0</v>
      </c>
      <c r="D25" s="115">
        <f t="shared" si="5"/>
        <v>0</v>
      </c>
      <c r="E25" s="115">
        <f t="shared" si="5"/>
        <v>0</v>
      </c>
      <c r="F25" s="115">
        <f t="shared" si="5"/>
        <v>0</v>
      </c>
      <c r="G25" s="115">
        <f t="shared" si="5"/>
        <v>0</v>
      </c>
      <c r="H25" s="115">
        <f t="shared" si="5"/>
        <v>0</v>
      </c>
      <c r="I25" s="118">
        <f>SUM(I24*100/$B$30)</f>
        <v>7.6923076923076925</v>
      </c>
      <c r="J25" s="115">
        <f t="shared" si="5"/>
        <v>0</v>
      </c>
      <c r="K25" s="116">
        <f>SUM(K24*100/$B$30)</f>
        <v>7.6923076923076925</v>
      </c>
    </row>
    <row r="26" spans="1:11" ht="23.25" x14ac:dyDescent="0.5">
      <c r="A26" s="76" t="s">
        <v>232</v>
      </c>
      <c r="B26" s="92"/>
      <c r="C26" s="62"/>
      <c r="D26" s="62"/>
      <c r="E26" s="62"/>
      <c r="F26" s="62"/>
      <c r="G26" s="62"/>
      <c r="H26" s="62"/>
      <c r="I26" s="94"/>
      <c r="J26" s="62"/>
      <c r="K26" s="63"/>
    </row>
    <row r="27" spans="1:11" ht="22.5" x14ac:dyDescent="0.45">
      <c r="A27" s="114" t="s">
        <v>135</v>
      </c>
      <c r="B27" s="117"/>
      <c r="C27" s="115"/>
      <c r="D27" s="115"/>
      <c r="E27" s="115"/>
      <c r="F27" s="115"/>
      <c r="G27" s="115"/>
      <c r="H27" s="115"/>
      <c r="I27" s="118"/>
      <c r="J27" s="115"/>
      <c r="K27" s="116"/>
    </row>
    <row r="28" spans="1:11" ht="23.25" x14ac:dyDescent="0.5">
      <c r="A28" s="76" t="s">
        <v>231</v>
      </c>
      <c r="B28" s="82"/>
      <c r="C28" s="54"/>
      <c r="D28" s="54"/>
      <c r="E28" s="54"/>
      <c r="F28" s="54"/>
      <c r="G28" s="54"/>
      <c r="H28" s="54"/>
      <c r="I28" s="93">
        <v>0</v>
      </c>
      <c r="J28" s="54"/>
      <c r="K28" s="55">
        <f xml:space="preserve"> +I28+J28</f>
        <v>0</v>
      </c>
    </row>
    <row r="29" spans="1:11" ht="23.25" thickBot="1" x14ac:dyDescent="0.5">
      <c r="A29" s="38" t="s">
        <v>135</v>
      </c>
      <c r="B29" s="92">
        <f>SUM( B28*100/$B$30)</f>
        <v>0</v>
      </c>
      <c r="C29" s="62">
        <f t="shared" ref="C29:H29" si="6">SUM(C28*100/$K$30)</f>
        <v>0</v>
      </c>
      <c r="D29" s="62">
        <f t="shared" si="6"/>
        <v>0</v>
      </c>
      <c r="E29" s="62">
        <f t="shared" si="6"/>
        <v>0</v>
      </c>
      <c r="F29" s="62">
        <f t="shared" si="6"/>
        <v>0</v>
      </c>
      <c r="G29" s="62">
        <f t="shared" si="6"/>
        <v>0</v>
      </c>
      <c r="H29" s="62">
        <f t="shared" si="6"/>
        <v>0</v>
      </c>
      <c r="I29" s="94">
        <f>SUM(I28*100/$B$30)</f>
        <v>0</v>
      </c>
      <c r="J29" s="62">
        <f>SUM(J28*100/$B$30)</f>
        <v>0</v>
      </c>
      <c r="K29" s="63">
        <f>SUM(K28*100/$B$30)</f>
        <v>0</v>
      </c>
    </row>
    <row r="30" spans="1:11" ht="24" thickTop="1" x14ac:dyDescent="0.5">
      <c r="A30" s="77" t="s">
        <v>2</v>
      </c>
      <c r="B30" s="214">
        <f>B12+B14+B16+B18+B20+B22+B24+B28+B26</f>
        <v>26</v>
      </c>
      <c r="C30" s="214">
        <f t="shared" ref="C30:K30" si="7">C12+C14+C16+C18+C20+C22+C24+C28+C26</f>
        <v>0</v>
      </c>
      <c r="D30" s="214">
        <f t="shared" si="7"/>
        <v>0</v>
      </c>
      <c r="E30" s="214">
        <f t="shared" si="7"/>
        <v>0</v>
      </c>
      <c r="F30" s="214">
        <f t="shared" si="7"/>
        <v>0</v>
      </c>
      <c r="G30" s="214">
        <f t="shared" si="7"/>
        <v>0</v>
      </c>
      <c r="H30" s="214">
        <f t="shared" si="7"/>
        <v>0</v>
      </c>
      <c r="I30" s="214">
        <f t="shared" si="7"/>
        <v>18</v>
      </c>
      <c r="J30" s="214">
        <f t="shared" si="7"/>
        <v>8</v>
      </c>
      <c r="K30" s="215">
        <f t="shared" si="7"/>
        <v>26</v>
      </c>
    </row>
    <row r="31" spans="1:11" ht="23.25" thickBot="1" x14ac:dyDescent="0.5">
      <c r="A31" s="78" t="s">
        <v>135</v>
      </c>
      <c r="B31" s="153">
        <f t="shared" ref="B31:K31" si="8">SUM( B30*100/$B$30)</f>
        <v>100</v>
      </c>
      <c r="C31" s="153">
        <f t="shared" si="8"/>
        <v>0</v>
      </c>
      <c r="D31" s="153">
        <f t="shared" si="8"/>
        <v>0</v>
      </c>
      <c r="E31" s="153">
        <f t="shared" si="8"/>
        <v>0</v>
      </c>
      <c r="F31" s="153">
        <f t="shared" si="8"/>
        <v>0</v>
      </c>
      <c r="G31" s="153">
        <f t="shared" si="8"/>
        <v>0</v>
      </c>
      <c r="H31" s="153">
        <f t="shared" si="8"/>
        <v>0</v>
      </c>
      <c r="I31" s="153">
        <f t="shared" si="8"/>
        <v>69.230769230769226</v>
      </c>
      <c r="J31" s="153">
        <f t="shared" si="8"/>
        <v>30.76923076923077</v>
      </c>
      <c r="K31" s="65">
        <f t="shared" si="8"/>
        <v>100</v>
      </c>
    </row>
    <row r="32" spans="1:11" ht="21" thickTop="1" x14ac:dyDescent="0.4"/>
  </sheetData>
  <mergeCells count="6">
    <mergeCell ref="A7:K7"/>
    <mergeCell ref="A8:K8"/>
    <mergeCell ref="C10:E10"/>
    <mergeCell ref="F10:H10"/>
    <mergeCell ref="I10:K10"/>
    <mergeCell ref="I9:K9"/>
  </mergeCells>
  <phoneticPr fontId="0" type="noConversion"/>
  <pageMargins left="0.74803149606299213" right="0.15748031496062992" top="0.98425196850393704" bottom="0.98425196850393704" header="0.51181102362204722" footer="0.51181102362204722"/>
  <pageSetup paperSize="9" scale="90" orientation="portrait" r:id="rId1"/>
  <headerFooter alignWithMargins="0">
    <oddHeader>&amp;C7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M19" sqref="M19"/>
    </sheetView>
  </sheetViews>
  <sheetFormatPr defaultRowHeight="21.75" x14ac:dyDescent="0.5"/>
  <cols>
    <col min="4" max="4" width="15" customWidth="1"/>
    <col min="6" max="6" width="16" customWidth="1"/>
    <col min="8" max="8" width="10.7109375" customWidth="1"/>
  </cols>
  <sheetData>
    <row r="1" spans="1:12" s="221" customFormat="1" x14ac:dyDescent="0.5">
      <c r="A1" s="239"/>
      <c r="B1" s="239"/>
      <c r="C1" s="239"/>
      <c r="D1" s="239"/>
      <c r="E1" s="239"/>
      <c r="F1" s="239"/>
      <c r="G1" s="239"/>
      <c r="H1" s="239"/>
      <c r="I1" s="239"/>
      <c r="J1" s="239"/>
      <c r="K1" s="240"/>
      <c r="L1" s="240"/>
    </row>
    <row r="2" spans="1:12" s="221" customFormat="1" ht="23.25" x14ac:dyDescent="0.5">
      <c r="A2" s="239"/>
      <c r="B2" s="241" t="s">
        <v>27</v>
      </c>
      <c r="C2" s="286" t="s">
        <v>203</v>
      </c>
      <c r="D2" s="286"/>
      <c r="E2" s="286" t="s">
        <v>204</v>
      </c>
      <c r="F2" s="286"/>
      <c r="G2" s="286" t="s">
        <v>205</v>
      </c>
      <c r="H2" s="286"/>
      <c r="I2" s="239"/>
      <c r="J2" s="239"/>
      <c r="K2" s="240"/>
      <c r="L2" s="240"/>
    </row>
    <row r="3" spans="1:12" s="221" customFormat="1" ht="23.25" x14ac:dyDescent="0.5">
      <c r="A3" s="239"/>
      <c r="B3" s="241"/>
      <c r="C3" s="241" t="s">
        <v>31</v>
      </c>
      <c r="D3" s="241" t="s">
        <v>32</v>
      </c>
      <c r="E3" s="241" t="s">
        <v>31</v>
      </c>
      <c r="F3" s="241" t="s">
        <v>32</v>
      </c>
      <c r="G3" s="241" t="s">
        <v>31</v>
      </c>
      <c r="H3" s="241" t="s">
        <v>32</v>
      </c>
      <c r="I3" s="239"/>
      <c r="J3" s="239"/>
      <c r="K3" s="240"/>
      <c r="L3" s="240"/>
    </row>
    <row r="4" spans="1:12" s="221" customFormat="1" ht="23.25" x14ac:dyDescent="0.5">
      <c r="A4" s="239"/>
      <c r="B4" s="242" t="s">
        <v>33</v>
      </c>
      <c r="C4" s="243"/>
      <c r="D4" s="243"/>
      <c r="E4" s="243"/>
      <c r="F4" s="243"/>
      <c r="G4" s="243"/>
      <c r="H4" s="243"/>
      <c r="I4" s="239"/>
      <c r="J4" s="239"/>
      <c r="K4" s="240"/>
      <c r="L4" s="240"/>
    </row>
    <row r="5" spans="1:12" s="221" customFormat="1" ht="23.25" x14ac:dyDescent="0.5">
      <c r="A5" s="239"/>
      <c r="B5" s="244" t="s">
        <v>34</v>
      </c>
      <c r="C5" s="245"/>
      <c r="D5" s="245"/>
      <c r="E5" s="245"/>
      <c r="F5" s="246"/>
      <c r="G5" s="246"/>
      <c r="H5" s="246"/>
      <c r="I5" s="239"/>
      <c r="J5" s="239"/>
      <c r="K5" s="240"/>
      <c r="L5" s="240"/>
    </row>
    <row r="6" spans="1:12" s="221" customFormat="1" ht="23.25" x14ac:dyDescent="0.5">
      <c r="A6" s="239"/>
      <c r="B6" s="244" t="s">
        <v>35</v>
      </c>
      <c r="C6" s="243"/>
      <c r="D6" s="243"/>
      <c r="E6" s="243"/>
      <c r="F6" s="243"/>
      <c r="G6" s="243"/>
      <c r="H6" s="243"/>
      <c r="I6" s="239"/>
      <c r="J6" s="239"/>
      <c r="K6" s="240"/>
      <c r="L6" s="240"/>
    </row>
    <row r="7" spans="1:12" s="221" customFormat="1" ht="23.25" x14ac:dyDescent="0.5">
      <c r="A7" s="239"/>
      <c r="B7" s="244" t="s">
        <v>36</v>
      </c>
      <c r="C7" s="243"/>
      <c r="D7" s="243"/>
      <c r="E7" s="243"/>
      <c r="F7" s="243"/>
      <c r="G7" s="243"/>
      <c r="H7" s="243"/>
      <c r="I7" s="239"/>
      <c r="J7" s="239"/>
      <c r="K7" s="240"/>
      <c r="L7" s="240"/>
    </row>
    <row r="8" spans="1:12" s="221" customFormat="1" ht="23.25" x14ac:dyDescent="0.5">
      <c r="A8" s="239"/>
      <c r="B8" s="244" t="s">
        <v>37</v>
      </c>
      <c r="C8" s="243"/>
      <c r="D8" s="243"/>
      <c r="E8" s="243"/>
      <c r="F8" s="243"/>
      <c r="G8" s="243">
        <v>16</v>
      </c>
      <c r="H8" s="243">
        <v>8</v>
      </c>
      <c r="I8" s="239"/>
      <c r="J8" s="239"/>
      <c r="K8" s="240"/>
      <c r="L8" s="240"/>
    </row>
    <row r="9" spans="1:12" s="221" customFormat="1" ht="23.25" x14ac:dyDescent="0.5">
      <c r="A9" s="239"/>
      <c r="B9" s="244" t="s">
        <v>38</v>
      </c>
      <c r="C9" s="243"/>
      <c r="D9" s="243"/>
      <c r="E9" s="243"/>
      <c r="F9" s="243"/>
      <c r="G9" s="243"/>
      <c r="H9" s="243"/>
      <c r="I9" s="239"/>
      <c r="J9" s="239"/>
      <c r="K9" s="240"/>
      <c r="L9" s="240"/>
    </row>
    <row r="10" spans="1:12" s="221" customFormat="1" ht="23.25" x14ac:dyDescent="0.5">
      <c r="A10" s="239"/>
      <c r="B10" s="244" t="s">
        <v>39</v>
      </c>
      <c r="C10" s="243"/>
      <c r="D10" s="243"/>
      <c r="E10" s="243"/>
      <c r="F10" s="243"/>
      <c r="G10" s="243">
        <v>2</v>
      </c>
      <c r="H10" s="243"/>
      <c r="I10" s="239"/>
      <c r="J10" s="239"/>
      <c r="K10" s="240"/>
      <c r="L10" s="240"/>
    </row>
    <row r="11" spans="1:12" s="221" customFormat="1" ht="23.25" x14ac:dyDescent="0.5">
      <c r="A11" s="239"/>
      <c r="B11" s="244" t="s">
        <v>232</v>
      </c>
      <c r="C11" s="243"/>
      <c r="D11" s="243"/>
      <c r="E11" s="243"/>
      <c r="F11" s="243"/>
      <c r="G11" s="243"/>
      <c r="H11" s="243"/>
      <c r="I11" s="239"/>
      <c r="J11" s="239"/>
      <c r="K11" s="240"/>
      <c r="L11" s="240"/>
    </row>
    <row r="12" spans="1:12" s="221" customFormat="1" ht="23.25" x14ac:dyDescent="0.5">
      <c r="A12" s="239"/>
      <c r="B12" s="244" t="s">
        <v>231</v>
      </c>
      <c r="C12" s="243"/>
      <c r="D12" s="243"/>
      <c r="E12" s="243"/>
      <c r="F12" s="243"/>
      <c r="G12" s="243"/>
      <c r="H12" s="243"/>
      <c r="I12" s="239"/>
      <c r="J12" s="239"/>
      <c r="K12" s="240"/>
      <c r="L12" s="240"/>
    </row>
    <row r="13" spans="1:12" s="221" customFormat="1" ht="23.25" x14ac:dyDescent="0.5">
      <c r="A13" s="239"/>
      <c r="B13" s="244"/>
      <c r="C13" s="243"/>
      <c r="D13" s="243"/>
      <c r="E13" s="243"/>
      <c r="F13" s="243"/>
      <c r="G13" s="243"/>
      <c r="H13" s="243"/>
      <c r="I13" s="247"/>
      <c r="J13" s="247"/>
      <c r="K13" s="240"/>
      <c r="L13" s="240"/>
    </row>
    <row r="14" spans="1:12" s="221" customFormat="1" ht="23.25" x14ac:dyDescent="0.5">
      <c r="A14" s="239"/>
      <c r="B14" s="248"/>
      <c r="C14" s="245"/>
      <c r="D14" s="245"/>
      <c r="E14" s="245"/>
      <c r="F14" s="245"/>
      <c r="G14" s="245"/>
      <c r="H14" s="245"/>
      <c r="I14" s="247"/>
      <c r="J14" s="247"/>
      <c r="K14" s="240"/>
      <c r="L14" s="240"/>
    </row>
    <row r="15" spans="1:12" s="221" customFormat="1" ht="23.25" x14ac:dyDescent="0.5">
      <c r="A15" s="239"/>
      <c r="B15" s="244"/>
      <c r="C15" s="243"/>
      <c r="D15" s="243"/>
      <c r="E15" s="243"/>
      <c r="F15" s="243"/>
      <c r="G15" s="243"/>
      <c r="H15" s="243"/>
      <c r="I15" s="247"/>
      <c r="J15" s="247"/>
      <c r="K15" s="240"/>
      <c r="L15" s="240"/>
    </row>
    <row r="16" spans="1:12" s="221" customFormat="1" ht="23.25" x14ac:dyDescent="0.5">
      <c r="A16" s="239"/>
      <c r="B16" s="248"/>
      <c r="C16" s="245"/>
      <c r="D16" s="245"/>
      <c r="E16" s="245"/>
      <c r="F16" s="245"/>
      <c r="G16" s="245"/>
      <c r="H16" s="245"/>
      <c r="I16" s="247"/>
      <c r="J16" s="247"/>
      <c r="K16" s="240"/>
      <c r="L16" s="240"/>
    </row>
    <row r="17" spans="1:12" s="221" customFormat="1" ht="23.25" x14ac:dyDescent="0.5">
      <c r="A17" s="239"/>
      <c r="B17" s="244"/>
      <c r="C17" s="243"/>
      <c r="D17" s="243"/>
      <c r="E17" s="243"/>
      <c r="F17" s="243"/>
      <c r="G17" s="243"/>
      <c r="H17" s="243"/>
      <c r="I17" s="247"/>
      <c r="J17" s="247"/>
      <c r="K17" s="240"/>
      <c r="L17" s="240"/>
    </row>
    <row r="18" spans="1:12" s="221" customFormat="1" ht="23.25" x14ac:dyDescent="0.5">
      <c r="A18" s="239"/>
      <c r="B18" s="248"/>
      <c r="C18" s="245"/>
      <c r="D18" s="245"/>
      <c r="E18" s="245"/>
      <c r="F18" s="245"/>
      <c r="G18" s="245"/>
      <c r="H18" s="245"/>
      <c r="I18" s="247"/>
      <c r="J18" s="247"/>
      <c r="K18" s="240"/>
      <c r="L18" s="240"/>
    </row>
    <row r="19" spans="1:12" s="221" customFormat="1" ht="23.25" x14ac:dyDescent="0.5">
      <c r="A19" s="239"/>
      <c r="B19" s="244"/>
      <c r="C19" s="243"/>
      <c r="D19" s="243"/>
      <c r="E19" s="243"/>
      <c r="F19" s="243"/>
      <c r="G19" s="243"/>
      <c r="H19" s="243"/>
      <c r="I19" s="247"/>
      <c r="J19" s="247"/>
      <c r="K19" s="240"/>
      <c r="L19" s="240"/>
    </row>
    <row r="20" spans="1:12" s="221" customFormat="1" ht="23.25" x14ac:dyDescent="0.5">
      <c r="B20" s="187"/>
      <c r="C20" s="188"/>
      <c r="D20" s="188"/>
      <c r="E20" s="188"/>
      <c r="F20" s="188"/>
      <c r="G20" s="188"/>
      <c r="H20" s="188"/>
      <c r="I20" s="225"/>
      <c r="J20" s="225"/>
    </row>
    <row r="21" spans="1:12" s="221" customFormat="1" ht="23.25" x14ac:dyDescent="0.5">
      <c r="B21" s="186"/>
      <c r="C21" s="186"/>
      <c r="D21" s="186"/>
      <c r="E21" s="186"/>
      <c r="F21" s="186"/>
      <c r="G21" s="186"/>
      <c r="H21" s="186"/>
      <c r="I21" s="225"/>
      <c r="J21" s="225"/>
    </row>
    <row r="22" spans="1:12" s="221" customFormat="1" ht="23.25" x14ac:dyDescent="0.5">
      <c r="B22" s="190"/>
      <c r="C22" s="188"/>
      <c r="D22" s="188"/>
      <c r="E22" s="188"/>
      <c r="F22" s="188"/>
      <c r="G22" s="188"/>
      <c r="H22" s="188"/>
      <c r="I22" s="225"/>
      <c r="J22" s="225"/>
    </row>
    <row r="23" spans="1:12" s="221" customFormat="1" x14ac:dyDescent="0.5">
      <c r="B23" s="225"/>
      <c r="C23" s="225"/>
      <c r="D23" s="225"/>
      <c r="E23" s="225"/>
      <c r="F23" s="225"/>
      <c r="G23" s="225"/>
      <c r="H23" s="225"/>
      <c r="I23" s="225"/>
      <c r="J23" s="225"/>
    </row>
    <row r="24" spans="1:12" s="221" customFormat="1" x14ac:dyDescent="0.5">
      <c r="B24" s="225"/>
      <c r="C24" s="225"/>
      <c r="D24" s="225"/>
      <c r="E24" s="225"/>
      <c r="F24" s="225"/>
      <c r="G24" s="225"/>
      <c r="H24" s="225"/>
      <c r="I24" s="225"/>
      <c r="J24" s="225"/>
    </row>
  </sheetData>
  <mergeCells count="3">
    <mergeCell ref="C2:D2"/>
    <mergeCell ref="E2:F2"/>
    <mergeCell ref="G2:H2"/>
  </mergeCells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showZeros="0" topLeftCell="A7" workbookViewId="0">
      <selection activeCell="M19" sqref="M19"/>
    </sheetView>
  </sheetViews>
  <sheetFormatPr defaultRowHeight="20.25" x14ac:dyDescent="0.4"/>
  <cols>
    <col min="1" max="1" width="7.140625" style="3" customWidth="1"/>
    <col min="2" max="2" width="11.85546875" style="3" customWidth="1"/>
    <col min="3" max="4" width="10.7109375" style="3" customWidth="1"/>
    <col min="5" max="5" width="11.42578125" style="3" customWidth="1"/>
    <col min="6" max="7" width="10.7109375" style="3" customWidth="1"/>
    <col min="8" max="8" width="12" style="3" customWidth="1"/>
    <col min="9" max="9" width="16.5703125" style="3" customWidth="1"/>
    <col min="10" max="16384" width="9.140625" style="3"/>
  </cols>
  <sheetData>
    <row r="1" spans="1:9" ht="23.25" x14ac:dyDescent="0.5">
      <c r="A1" s="1" t="s">
        <v>43</v>
      </c>
      <c r="B1" s="2"/>
      <c r="C1" s="2"/>
      <c r="D1" s="2"/>
      <c r="E1" s="2"/>
      <c r="F1" s="2"/>
      <c r="G1" s="2"/>
      <c r="H1" s="2"/>
    </row>
    <row r="2" spans="1:9" ht="22.5" x14ac:dyDescent="0.45">
      <c r="A2" s="2" t="s">
        <v>44</v>
      </c>
      <c r="B2" s="2"/>
      <c r="C2" s="2"/>
      <c r="D2" s="2"/>
      <c r="E2" s="2"/>
      <c r="F2" s="2"/>
      <c r="G2" s="2"/>
      <c r="H2" s="2"/>
    </row>
    <row r="3" spans="1:9" ht="22.5" x14ac:dyDescent="0.45">
      <c r="A3" s="2" t="s">
        <v>175</v>
      </c>
      <c r="B3" s="2"/>
      <c r="C3" s="2"/>
      <c r="D3" s="2"/>
      <c r="E3" s="2"/>
      <c r="F3" s="2"/>
      <c r="G3" s="2"/>
      <c r="H3" s="2"/>
    </row>
    <row r="4" spans="1:9" ht="22.5" x14ac:dyDescent="0.45">
      <c r="A4" s="2" t="s">
        <v>176</v>
      </c>
      <c r="B4" s="2"/>
      <c r="C4" s="2"/>
      <c r="D4" s="2"/>
      <c r="E4" s="2"/>
      <c r="F4" s="2"/>
      <c r="G4" s="2"/>
      <c r="H4" s="2"/>
    </row>
    <row r="5" spans="1:9" ht="22.5" x14ac:dyDescent="0.45">
      <c r="C5" s="2"/>
      <c r="D5" s="2"/>
      <c r="E5" s="2"/>
      <c r="F5" s="2"/>
      <c r="G5" s="2"/>
      <c r="H5" s="2"/>
    </row>
    <row r="6" spans="1:9" ht="23.25" x14ac:dyDescent="0.5">
      <c r="B6" s="252" t="s">
        <v>211</v>
      </c>
      <c r="C6" s="252"/>
      <c r="D6" s="252"/>
      <c r="E6" s="252"/>
      <c r="F6" s="252"/>
      <c r="G6" s="252"/>
      <c r="H6" s="252"/>
      <c r="I6" s="252"/>
    </row>
    <row r="7" spans="1:9" ht="10.5" customHeight="1" thickBot="1" x14ac:dyDescent="0.45"/>
    <row r="8" spans="1:9" ht="24" thickTop="1" x14ac:dyDescent="0.4">
      <c r="B8" s="277" t="s">
        <v>27</v>
      </c>
      <c r="C8" s="287" t="s">
        <v>45</v>
      </c>
      <c r="D8" s="288"/>
      <c r="E8" s="288"/>
      <c r="F8" s="288"/>
      <c r="G8" s="288"/>
      <c r="H8" s="289"/>
      <c r="I8" s="290" t="s">
        <v>46</v>
      </c>
    </row>
    <row r="9" spans="1:9" ht="24" thickBot="1" x14ac:dyDescent="0.55000000000000004">
      <c r="B9" s="278"/>
      <c r="C9" s="31" t="s">
        <v>47</v>
      </c>
      <c r="D9" s="31" t="s">
        <v>48</v>
      </c>
      <c r="E9" s="31" t="s">
        <v>215</v>
      </c>
      <c r="F9" s="31" t="s">
        <v>216</v>
      </c>
      <c r="G9" s="31" t="s">
        <v>238</v>
      </c>
      <c r="H9" s="72" t="s">
        <v>2</v>
      </c>
      <c r="I9" s="291"/>
    </row>
    <row r="10" spans="1:9" ht="30" customHeight="1" thickTop="1" x14ac:dyDescent="0.4">
      <c r="B10" s="105">
        <v>5</v>
      </c>
      <c r="C10" s="106"/>
      <c r="D10" s="106"/>
      <c r="E10" s="106"/>
      <c r="F10" s="106"/>
      <c r="G10" s="106"/>
      <c r="H10" s="24">
        <f>SUM(C10:G10)</f>
        <v>0</v>
      </c>
      <c r="I10" s="107" t="s">
        <v>13</v>
      </c>
    </row>
    <row r="11" spans="1:9" ht="30" customHeight="1" x14ac:dyDescent="0.4">
      <c r="B11" s="108">
        <v>6</v>
      </c>
      <c r="C11" s="109"/>
      <c r="D11" s="109"/>
      <c r="E11" s="109"/>
      <c r="F11" s="109"/>
      <c r="G11" s="109"/>
      <c r="H11" s="109">
        <f t="shared" ref="H11:H18" si="0">SUM(C11:G11)</f>
        <v>0</v>
      </c>
      <c r="I11" s="110"/>
    </row>
    <row r="12" spans="1:9" ht="30" customHeight="1" x14ac:dyDescent="0.4">
      <c r="B12" s="108">
        <v>7</v>
      </c>
      <c r="C12" s="109"/>
      <c r="D12" s="109"/>
      <c r="E12" s="109"/>
      <c r="F12" s="109"/>
      <c r="G12" s="109"/>
      <c r="H12" s="109">
        <f t="shared" si="0"/>
        <v>0</v>
      </c>
      <c r="I12" s="110"/>
    </row>
    <row r="13" spans="1:9" ht="30" customHeight="1" x14ac:dyDescent="0.4">
      <c r="B13" s="108">
        <v>8</v>
      </c>
      <c r="C13" s="109"/>
      <c r="D13" s="109"/>
      <c r="E13" s="109"/>
      <c r="F13" s="109"/>
      <c r="G13" s="109"/>
      <c r="H13" s="109">
        <f t="shared" si="0"/>
        <v>0</v>
      </c>
      <c r="I13" s="110"/>
    </row>
    <row r="14" spans="1:9" ht="30" customHeight="1" x14ac:dyDescent="0.4">
      <c r="B14" s="108">
        <v>9</v>
      </c>
      <c r="C14" s="109">
        <v>22</v>
      </c>
      <c r="D14" s="109">
        <v>1</v>
      </c>
      <c r="E14" s="109"/>
      <c r="F14" s="109"/>
      <c r="G14" s="109">
        <v>1</v>
      </c>
      <c r="H14" s="109">
        <f t="shared" si="0"/>
        <v>24</v>
      </c>
      <c r="I14" s="110"/>
    </row>
    <row r="15" spans="1:9" ht="30" customHeight="1" x14ac:dyDescent="0.4">
      <c r="B15" s="108">
        <v>10</v>
      </c>
      <c r="C15" s="109"/>
      <c r="D15" s="109"/>
      <c r="E15" s="109"/>
      <c r="F15" s="109"/>
      <c r="G15" s="109"/>
      <c r="H15" s="109">
        <f t="shared" si="0"/>
        <v>0</v>
      </c>
      <c r="I15" s="110"/>
    </row>
    <row r="16" spans="1:9" ht="30" customHeight="1" x14ac:dyDescent="0.4">
      <c r="B16" s="108">
        <v>11</v>
      </c>
      <c r="C16" s="109">
        <v>2</v>
      </c>
      <c r="D16" s="109"/>
      <c r="E16" s="109"/>
      <c r="F16" s="109"/>
      <c r="G16" s="109"/>
      <c r="H16" s="109">
        <f t="shared" si="0"/>
        <v>2</v>
      </c>
      <c r="I16" s="110"/>
    </row>
    <row r="17" spans="2:9" ht="30" customHeight="1" x14ac:dyDescent="0.4">
      <c r="B17" s="216">
        <v>12</v>
      </c>
      <c r="C17" s="200"/>
      <c r="D17" s="200"/>
      <c r="E17" s="200"/>
      <c r="F17" s="200"/>
      <c r="G17" s="200"/>
      <c r="H17" s="201"/>
      <c r="I17" s="217"/>
    </row>
    <row r="18" spans="2:9" ht="30" customHeight="1" thickBot="1" x14ac:dyDescent="0.45">
      <c r="B18" s="111">
        <v>13</v>
      </c>
      <c r="C18" s="112"/>
      <c r="D18" s="112"/>
      <c r="E18" s="112"/>
      <c r="F18" s="112"/>
      <c r="G18" s="200"/>
      <c r="H18" s="201">
        <f t="shared" si="0"/>
        <v>0</v>
      </c>
      <c r="I18" s="113"/>
    </row>
    <row r="19" spans="2:9" ht="30" customHeight="1" thickTop="1" x14ac:dyDescent="0.4">
      <c r="B19" s="21" t="s">
        <v>2</v>
      </c>
      <c r="C19" s="6">
        <f t="shared" ref="C19:H19" si="1">SUM(C10:C18)</f>
        <v>24</v>
      </c>
      <c r="D19" s="6">
        <f t="shared" si="1"/>
        <v>1</v>
      </c>
      <c r="E19" s="6">
        <f t="shared" si="1"/>
        <v>0</v>
      </c>
      <c r="F19" s="6">
        <f t="shared" si="1"/>
        <v>0</v>
      </c>
      <c r="G19" s="6">
        <f t="shared" si="1"/>
        <v>1</v>
      </c>
      <c r="H19" s="6">
        <f t="shared" si="1"/>
        <v>26</v>
      </c>
      <c r="I19" s="22"/>
    </row>
    <row r="20" spans="2:9" ht="30" customHeight="1" thickBot="1" x14ac:dyDescent="0.45">
      <c r="B20" s="44" t="s">
        <v>135</v>
      </c>
      <c r="C20" s="45">
        <f t="shared" ref="C20:H20" si="2">SUM( C19*100/$H$19)</f>
        <v>92.307692307692307</v>
      </c>
      <c r="D20" s="45">
        <f t="shared" si="2"/>
        <v>3.8461538461538463</v>
      </c>
      <c r="E20" s="45">
        <f t="shared" si="2"/>
        <v>0</v>
      </c>
      <c r="F20" s="45">
        <f t="shared" si="2"/>
        <v>0</v>
      </c>
      <c r="G20" s="45">
        <f t="shared" si="2"/>
        <v>3.8461538461538463</v>
      </c>
      <c r="H20" s="45">
        <f t="shared" si="2"/>
        <v>100</v>
      </c>
      <c r="I20" s="23"/>
    </row>
    <row r="21" spans="2:9" ht="21" thickTop="1" x14ac:dyDescent="0.4"/>
  </sheetData>
  <mergeCells count="4">
    <mergeCell ref="B8:B9"/>
    <mergeCell ref="C8:H8"/>
    <mergeCell ref="I8:I9"/>
    <mergeCell ref="B6:I6"/>
  </mergeCells>
  <phoneticPr fontId="0" type="noConversion"/>
  <printOptions horizontalCentered="1"/>
  <pageMargins left="0.94488188976377963" right="0.39370078740157483" top="0.98425196850393704" bottom="0.59055118110236227" header="0.51181102362204722" footer="0.51181102362204722"/>
  <pageSetup paperSize="9" scale="90" orientation="portrait" r:id="rId1"/>
  <headerFooter alignWithMargins="0">
    <oddHeader>&amp;C9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showZeros="0" topLeftCell="A27" workbookViewId="0">
      <selection activeCell="M19" sqref="M19"/>
    </sheetView>
  </sheetViews>
  <sheetFormatPr defaultRowHeight="20.25" x14ac:dyDescent="0.4"/>
  <cols>
    <col min="1" max="1" width="20" style="3" customWidth="1"/>
    <col min="2" max="2" width="13.140625" style="3" customWidth="1"/>
    <col min="3" max="5" width="14.7109375" style="3" customWidth="1"/>
    <col min="6" max="6" width="14.42578125" style="3" customWidth="1"/>
    <col min="7" max="16384" width="9.140625" style="3"/>
  </cols>
  <sheetData>
    <row r="1" spans="1:6" ht="24" customHeight="1" x14ac:dyDescent="0.5">
      <c r="A1" s="252" t="s">
        <v>97</v>
      </c>
      <c r="B1" s="252"/>
      <c r="C1" s="252"/>
      <c r="D1" s="252"/>
      <c r="E1" s="252"/>
      <c r="F1" s="252"/>
    </row>
    <row r="2" spans="1:6" ht="24" thickBot="1" x14ac:dyDescent="0.55000000000000004">
      <c r="A2" s="1" t="s">
        <v>113</v>
      </c>
      <c r="B2" s="2"/>
      <c r="C2" s="2"/>
      <c r="D2" s="2"/>
      <c r="E2" s="2"/>
      <c r="F2" s="2"/>
    </row>
    <row r="3" spans="1:6" ht="24" thickTop="1" x14ac:dyDescent="0.4">
      <c r="A3" s="292" t="s">
        <v>49</v>
      </c>
      <c r="B3" s="269" t="s">
        <v>42</v>
      </c>
      <c r="C3" s="280" t="s">
        <v>50</v>
      </c>
      <c r="D3" s="281"/>
      <c r="E3" s="281"/>
      <c r="F3" s="282"/>
    </row>
    <row r="4" spans="1:6" ht="23.25" x14ac:dyDescent="0.5">
      <c r="A4" s="293"/>
      <c r="B4" s="295"/>
      <c r="C4" s="50" t="s">
        <v>51</v>
      </c>
      <c r="D4" s="50"/>
      <c r="E4" s="50" t="s">
        <v>52</v>
      </c>
      <c r="F4" s="51" t="s">
        <v>53</v>
      </c>
    </row>
    <row r="5" spans="1:6" ht="23.25" x14ac:dyDescent="0.5">
      <c r="A5" s="293"/>
      <c r="B5" s="295"/>
      <c r="C5" s="50" t="s">
        <v>54</v>
      </c>
      <c r="D5" s="50" t="s">
        <v>55</v>
      </c>
      <c r="E5" s="50" t="s">
        <v>56</v>
      </c>
      <c r="F5" s="51" t="s">
        <v>57</v>
      </c>
    </row>
    <row r="6" spans="1:6" ht="23.25" x14ac:dyDescent="0.5">
      <c r="A6" s="293"/>
      <c r="B6" s="295"/>
      <c r="C6" s="50" t="s">
        <v>58</v>
      </c>
      <c r="D6" s="50"/>
      <c r="E6" s="50" t="s">
        <v>59</v>
      </c>
      <c r="F6" s="51" t="s">
        <v>54</v>
      </c>
    </row>
    <row r="7" spans="1:6" ht="23.25" x14ac:dyDescent="0.5">
      <c r="A7" s="293"/>
      <c r="B7" s="295"/>
      <c r="C7" s="50" t="s">
        <v>60</v>
      </c>
      <c r="D7" s="50" t="s">
        <v>61</v>
      </c>
      <c r="E7" s="50" t="s">
        <v>62</v>
      </c>
      <c r="F7" s="51" t="s">
        <v>62</v>
      </c>
    </row>
    <row r="8" spans="1:6" ht="24" thickBot="1" x14ac:dyDescent="0.55000000000000004">
      <c r="A8" s="294"/>
      <c r="B8" s="270"/>
      <c r="C8" s="57"/>
      <c r="D8" s="57"/>
      <c r="E8" s="36" t="s">
        <v>63</v>
      </c>
      <c r="F8" s="52" t="s">
        <v>64</v>
      </c>
    </row>
    <row r="9" spans="1:6" ht="24" thickTop="1" x14ac:dyDescent="0.45">
      <c r="A9" s="49" t="s">
        <v>65</v>
      </c>
      <c r="B9" s="54">
        <v>10</v>
      </c>
      <c r="C9" s="54"/>
      <c r="D9" s="54">
        <v>8</v>
      </c>
      <c r="E9" s="54">
        <v>2</v>
      </c>
      <c r="F9" s="58">
        <v>0</v>
      </c>
    </row>
    <row r="10" spans="1:6" ht="22.5" x14ac:dyDescent="0.45">
      <c r="A10" s="119" t="s">
        <v>135</v>
      </c>
      <c r="B10" s="115">
        <f>(B9*100)/$B$31</f>
        <v>38.46153846153846</v>
      </c>
      <c r="C10" s="115">
        <f>(C9*100)/$B$31</f>
        <v>0</v>
      </c>
      <c r="D10" s="115">
        <f>(D9*100)/$B$31</f>
        <v>30.76923076923077</v>
      </c>
      <c r="E10" s="115">
        <f>(E9*100)/$B$31</f>
        <v>7.6923076923076925</v>
      </c>
      <c r="F10" s="116">
        <f>SUM( F9*100/32)</f>
        <v>0</v>
      </c>
    </row>
    <row r="11" spans="1:6" ht="23.25" x14ac:dyDescent="0.45">
      <c r="A11" s="49" t="s">
        <v>66</v>
      </c>
      <c r="B11" s="54">
        <v>2</v>
      </c>
      <c r="C11" s="54"/>
      <c r="D11" s="54">
        <v>2</v>
      </c>
      <c r="E11" s="54"/>
      <c r="F11" s="55"/>
    </row>
    <row r="12" spans="1:6" ht="22.5" x14ac:dyDescent="0.45">
      <c r="A12" s="119" t="s">
        <v>135</v>
      </c>
      <c r="B12" s="115">
        <f>(B11*100)/$B$31</f>
        <v>7.6923076923076925</v>
      </c>
      <c r="C12" s="115">
        <f>(C11*100)/$B$31</f>
        <v>0</v>
      </c>
      <c r="D12" s="115">
        <f>(D11*100)/$B$31</f>
        <v>7.6923076923076925</v>
      </c>
      <c r="E12" s="115">
        <f>(E11*100)/$B$31</f>
        <v>0</v>
      </c>
      <c r="F12" s="116">
        <f>SUM( F11*100/32)</f>
        <v>0</v>
      </c>
    </row>
    <row r="13" spans="1:6" ht="23.25" x14ac:dyDescent="0.45">
      <c r="A13" s="49" t="s">
        <v>67</v>
      </c>
      <c r="B13" s="54">
        <v>13</v>
      </c>
      <c r="C13" s="54"/>
      <c r="D13" s="54">
        <v>13</v>
      </c>
      <c r="E13" s="54"/>
      <c r="F13" s="55"/>
    </row>
    <row r="14" spans="1:6" ht="22.5" x14ac:dyDescent="0.45">
      <c r="A14" s="119" t="s">
        <v>135</v>
      </c>
      <c r="B14" s="115">
        <f>(B13*100)/$B$31</f>
        <v>50</v>
      </c>
      <c r="C14" s="115">
        <f>(C13*100)/$B$31</f>
        <v>0</v>
      </c>
      <c r="D14" s="115">
        <f>(D13*100)/$B$31</f>
        <v>50</v>
      </c>
      <c r="E14" s="115">
        <f>(E13*100)/$B$31</f>
        <v>0</v>
      </c>
      <c r="F14" s="116">
        <f>SUM( F13*100/32)</f>
        <v>0</v>
      </c>
    </row>
    <row r="15" spans="1:6" ht="23.25" x14ac:dyDescent="0.45">
      <c r="A15" s="49" t="s">
        <v>68</v>
      </c>
      <c r="B15" s="54"/>
      <c r="C15" s="54"/>
      <c r="D15" s="54">
        <v>0</v>
      </c>
      <c r="E15" s="54"/>
      <c r="F15" s="55">
        <v>0</v>
      </c>
    </row>
    <row r="16" spans="1:6" ht="23.25" thickBot="1" x14ac:dyDescent="0.5">
      <c r="A16" s="61" t="s">
        <v>135</v>
      </c>
      <c r="B16" s="115">
        <f>(B15*100)/$B$31</f>
        <v>0</v>
      </c>
      <c r="C16" s="115">
        <f>(C15*100)/$B$31</f>
        <v>0</v>
      </c>
      <c r="D16" s="115">
        <f>(D15*100)/$B$31</f>
        <v>0</v>
      </c>
      <c r="E16" s="64"/>
      <c r="F16" s="65">
        <f>SUM( F15*100/32)</f>
        <v>0</v>
      </c>
    </row>
    <row r="17" spans="1:6" ht="24" thickTop="1" x14ac:dyDescent="0.5">
      <c r="A17" s="66" t="s">
        <v>2</v>
      </c>
      <c r="B17" s="67">
        <f>SUM(B9+B11+B13+B15)</f>
        <v>25</v>
      </c>
      <c r="C17" s="67">
        <f>SUM(C9+C11+C13+C15)</f>
        <v>0</v>
      </c>
      <c r="D17" s="67">
        <f>SUM(D9+D11+D13+D15)</f>
        <v>23</v>
      </c>
      <c r="E17" s="67">
        <f>SUM(E9+E11+E13+E15)</f>
        <v>2</v>
      </c>
      <c r="F17" s="68">
        <f>SUM(F9+F11+F13+F15)</f>
        <v>0</v>
      </c>
    </row>
    <row r="18" spans="1:6" ht="22.5" customHeight="1" thickBot="1" x14ac:dyDescent="0.5">
      <c r="A18" s="95" t="s">
        <v>135</v>
      </c>
      <c r="B18" s="69">
        <f>SUM( B17*100/26)</f>
        <v>96.15384615384616</v>
      </c>
      <c r="C18" s="69">
        <f>SUM( C17*100/21)</f>
        <v>0</v>
      </c>
      <c r="D18" s="69">
        <f>SUM( D17*100/26)</f>
        <v>88.461538461538467</v>
      </c>
      <c r="E18" s="69">
        <f>SUM( E17*100/26)</f>
        <v>7.6923076923076925</v>
      </c>
      <c r="F18" s="70">
        <f>SUM( F17*100/32)</f>
        <v>0</v>
      </c>
    </row>
    <row r="19" spans="1:6" ht="24" hidden="1" thickTop="1" x14ac:dyDescent="0.5">
      <c r="A19" s="71" t="s">
        <v>192</v>
      </c>
      <c r="B19" s="54"/>
      <c r="C19" s="54"/>
      <c r="D19" s="54"/>
      <c r="E19" s="54"/>
      <c r="F19" s="55">
        <v>0</v>
      </c>
    </row>
    <row r="20" spans="1:6" ht="22.5" hidden="1" x14ac:dyDescent="0.45">
      <c r="A20" s="119" t="s">
        <v>135</v>
      </c>
      <c r="B20" s="115">
        <f>SUM( B19*100/425)</f>
        <v>0</v>
      </c>
      <c r="C20" s="115">
        <f>SUM( C19*100/425)</f>
        <v>0</v>
      </c>
      <c r="D20" s="115">
        <f>SUM( D19*100/87)</f>
        <v>0</v>
      </c>
      <c r="E20" s="115">
        <f>SUM( E19*100/425)</f>
        <v>0</v>
      </c>
      <c r="F20" s="116"/>
    </row>
    <row r="21" spans="1:6" ht="23.25" hidden="1" x14ac:dyDescent="0.5">
      <c r="A21" s="71" t="s">
        <v>191</v>
      </c>
      <c r="B21" s="54"/>
      <c r="C21" s="54"/>
      <c r="D21" s="54"/>
      <c r="E21" s="54"/>
      <c r="F21" s="55">
        <v>0</v>
      </c>
    </row>
    <row r="22" spans="1:6" ht="22.5" hidden="1" x14ac:dyDescent="0.45">
      <c r="A22" s="119" t="s">
        <v>135</v>
      </c>
      <c r="B22" s="115">
        <f>SUM( B21*100/389)</f>
        <v>0</v>
      </c>
      <c r="C22" s="115">
        <f>SUM( C21*100/389)</f>
        <v>0</v>
      </c>
      <c r="D22" s="115">
        <f>SUM( D21*100/88)</f>
        <v>0</v>
      </c>
      <c r="E22" s="115">
        <f>SUM( E21*100/257)</f>
        <v>0</v>
      </c>
      <c r="F22" s="116"/>
    </row>
    <row r="23" spans="1:6" ht="23.25" hidden="1" x14ac:dyDescent="0.5">
      <c r="A23" s="71" t="s">
        <v>196</v>
      </c>
      <c r="B23" s="54"/>
      <c r="C23" s="54"/>
      <c r="D23" s="54"/>
      <c r="E23" s="54"/>
      <c r="F23" s="55">
        <v>0</v>
      </c>
    </row>
    <row r="24" spans="1:6" ht="22.5" hidden="1" x14ac:dyDescent="0.45">
      <c r="A24" s="119" t="s">
        <v>135</v>
      </c>
      <c r="B24" s="115">
        <f>SUM( B23*100/425)</f>
        <v>0</v>
      </c>
      <c r="C24" s="115">
        <f>SUM( C23*100/425)</f>
        <v>0</v>
      </c>
      <c r="D24" s="115">
        <f>SUM( D23*100/425)</f>
        <v>0</v>
      </c>
      <c r="E24" s="115">
        <f>SUM( E23*100/311)</f>
        <v>0</v>
      </c>
      <c r="F24" s="116"/>
    </row>
    <row r="25" spans="1:6" ht="23.25" hidden="1" x14ac:dyDescent="0.5">
      <c r="A25" s="71" t="s">
        <v>206</v>
      </c>
      <c r="B25" s="54"/>
      <c r="C25" s="54"/>
      <c r="D25" s="54"/>
      <c r="E25" s="54"/>
      <c r="F25" s="55">
        <v>0</v>
      </c>
    </row>
    <row r="26" spans="1:6" ht="22.5" hidden="1" x14ac:dyDescent="0.45">
      <c r="A26" s="119" t="s">
        <v>135</v>
      </c>
      <c r="B26" s="115">
        <f>SUM( B25*100/425)</f>
        <v>0</v>
      </c>
      <c r="C26" s="115">
        <f>SUM( C25*100/425)</f>
        <v>0</v>
      </c>
      <c r="D26" s="115">
        <f>SUM( D25*100/389)</f>
        <v>0</v>
      </c>
      <c r="E26" s="115">
        <f>SUM( E25*100/311)</f>
        <v>0</v>
      </c>
      <c r="F26" s="116"/>
    </row>
    <row r="27" spans="1:6" ht="22.5" customHeight="1" thickTop="1" x14ac:dyDescent="0.5">
      <c r="A27" s="71" t="s">
        <v>219</v>
      </c>
      <c r="B27" s="54">
        <v>1</v>
      </c>
      <c r="C27" s="54"/>
      <c r="D27" s="54">
        <v>1</v>
      </c>
      <c r="E27" s="54"/>
      <c r="F27" s="55">
        <v>0</v>
      </c>
    </row>
    <row r="28" spans="1:6" ht="24" customHeight="1" thickBot="1" x14ac:dyDescent="0.5">
      <c r="A28" s="61" t="s">
        <v>135</v>
      </c>
      <c r="B28" s="62">
        <f>SUM( B27*100/26)</f>
        <v>3.8461538461538463</v>
      </c>
      <c r="C28" s="62">
        <f>SUM( C27*100/21)</f>
        <v>0</v>
      </c>
      <c r="D28" s="62">
        <f>SUM( D27*100/26)</f>
        <v>3.8461538461538463</v>
      </c>
      <c r="E28" s="62">
        <f>SUM( E27*100/311)</f>
        <v>0</v>
      </c>
      <c r="F28" s="63"/>
    </row>
    <row r="29" spans="1:6" ht="24" customHeight="1" thickTop="1" x14ac:dyDescent="0.5">
      <c r="A29" s="48" t="s">
        <v>98</v>
      </c>
      <c r="B29" s="67">
        <f>SUM(B19+B23+B25+B27)</f>
        <v>1</v>
      </c>
      <c r="C29" s="67">
        <f>SUM(C19+C23+C25+C27)</f>
        <v>0</v>
      </c>
      <c r="D29" s="67">
        <f>SUM(D19+D23+D25+D27)</f>
        <v>1</v>
      </c>
      <c r="E29" s="67">
        <f>SUM(E19+E21+E23)</f>
        <v>0</v>
      </c>
      <c r="F29" s="68">
        <f>SUM(F19+F21+F23)</f>
        <v>0</v>
      </c>
    </row>
    <row r="30" spans="1:6" ht="22.5" customHeight="1" thickBot="1" x14ac:dyDescent="0.5">
      <c r="A30" s="95" t="s">
        <v>135</v>
      </c>
      <c r="B30" s="69">
        <f>SUM( B29*100/26)</f>
        <v>3.8461538461538463</v>
      </c>
      <c r="C30" s="69">
        <f>SUM( C29*100/21)</f>
        <v>0</v>
      </c>
      <c r="D30" s="69">
        <f>SUM( D29*100/26)</f>
        <v>3.8461538461538463</v>
      </c>
      <c r="E30" s="69">
        <f>SUM( E29*100/425)</f>
        <v>0</v>
      </c>
      <c r="F30" s="70"/>
    </row>
    <row r="31" spans="1:6" ht="22.5" customHeight="1" thickTop="1" x14ac:dyDescent="0.5">
      <c r="A31" s="49" t="s">
        <v>217</v>
      </c>
      <c r="B31" s="50">
        <f>SUM(B17+B29)</f>
        <v>26</v>
      </c>
      <c r="C31" s="50">
        <f t="shared" ref="C31:D31" si="0">SUM(C17+C29)</f>
        <v>0</v>
      </c>
      <c r="D31" s="50">
        <f t="shared" si="0"/>
        <v>24</v>
      </c>
      <c r="E31" s="50">
        <f>SUM(E17+E29)</f>
        <v>2</v>
      </c>
      <c r="F31" s="68">
        <f>SUM(F17+F29)</f>
        <v>0</v>
      </c>
    </row>
    <row r="32" spans="1:6" ht="24" customHeight="1" thickBot="1" x14ac:dyDescent="0.55000000000000004">
      <c r="A32" s="195" t="s">
        <v>218</v>
      </c>
      <c r="B32" s="36"/>
      <c r="C32" s="36"/>
      <c r="D32" s="36"/>
      <c r="E32" s="36"/>
      <c r="F32" s="196"/>
    </row>
    <row r="33" spans="1:6" ht="23.25" customHeight="1" thickTop="1" thickBot="1" x14ac:dyDescent="0.5">
      <c r="A33" s="95" t="s">
        <v>135</v>
      </c>
      <c r="B33" s="69">
        <f>SUM( B31*100/$B$31)</f>
        <v>100</v>
      </c>
      <c r="C33" s="69">
        <f>SUM( C31*100/$B$31)</f>
        <v>0</v>
      </c>
      <c r="D33" s="69">
        <f>SUM( D31*100/$B$31)</f>
        <v>92.307692307692307</v>
      </c>
      <c r="E33" s="69">
        <f>SUM( E31*100/$B$31)</f>
        <v>7.6923076923076925</v>
      </c>
      <c r="F33" s="199">
        <f>SUM( F31*100/$B$31)</f>
        <v>0</v>
      </c>
    </row>
    <row r="34" spans="1:6" ht="23.25" customHeight="1" thickTop="1" x14ac:dyDescent="0.45">
      <c r="A34" s="197"/>
      <c r="B34" s="191"/>
      <c r="C34" s="191"/>
      <c r="D34" s="191"/>
      <c r="E34" s="191"/>
      <c r="F34" s="191"/>
    </row>
    <row r="35" spans="1:6" ht="22.5" x14ac:dyDescent="0.45">
      <c r="A35" s="2" t="s">
        <v>289</v>
      </c>
    </row>
    <row r="36" spans="1:6" ht="22.5" x14ac:dyDescent="0.45">
      <c r="A36" s="2" t="s">
        <v>290</v>
      </c>
    </row>
  </sheetData>
  <mergeCells count="4">
    <mergeCell ref="A1:F1"/>
    <mergeCell ref="A3:A8"/>
    <mergeCell ref="B3:B8"/>
    <mergeCell ref="C3:F3"/>
  </mergeCells>
  <phoneticPr fontId="0" type="noConversion"/>
  <printOptions horizontalCentered="1"/>
  <pageMargins left="0.78740157480314965" right="0.19685039370078741" top="0.78740157480314965" bottom="0.59055118110236227" header="0.51181102362204722" footer="0.51181102362204722"/>
  <pageSetup paperSize="9" orientation="portrait" r:id="rId1"/>
  <headerFooter alignWithMargins="0">
    <oddHeader>&amp;C10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showZeros="0" topLeftCell="A58" workbookViewId="0">
      <selection activeCell="M19" sqref="M19"/>
    </sheetView>
  </sheetViews>
  <sheetFormatPr defaultRowHeight="20.25" x14ac:dyDescent="0.4"/>
  <cols>
    <col min="1" max="1" width="23.7109375" style="3" customWidth="1"/>
    <col min="2" max="6" width="13.7109375" style="3" customWidth="1"/>
    <col min="7" max="16384" width="9.140625" style="3"/>
  </cols>
  <sheetData>
    <row r="1" spans="1:6" ht="24" customHeight="1" x14ac:dyDescent="0.5">
      <c r="A1" s="252" t="s">
        <v>212</v>
      </c>
      <c r="B1" s="252"/>
      <c r="C1" s="252"/>
      <c r="D1" s="252"/>
      <c r="E1" s="252"/>
      <c r="F1" s="252"/>
    </row>
    <row r="2" spans="1:6" ht="23.25" x14ac:dyDescent="0.5">
      <c r="A2" s="1" t="s">
        <v>114</v>
      </c>
      <c r="B2" s="2"/>
      <c r="C2" s="2"/>
      <c r="D2" s="2"/>
      <c r="E2" s="2"/>
      <c r="F2" s="2"/>
    </row>
    <row r="3" spans="1:6" ht="21.75" customHeight="1" thickBot="1" x14ac:dyDescent="0.5">
      <c r="A3" s="2"/>
      <c r="B3" s="2"/>
      <c r="C3" s="2"/>
      <c r="D3" s="2"/>
      <c r="E3" s="2"/>
      <c r="F3" s="2"/>
    </row>
    <row r="4" spans="1:6" ht="24" thickTop="1" x14ac:dyDescent="0.4">
      <c r="A4" s="292" t="s">
        <v>69</v>
      </c>
      <c r="B4" s="269" t="s">
        <v>42</v>
      </c>
      <c r="C4" s="280" t="s">
        <v>50</v>
      </c>
      <c r="D4" s="281"/>
      <c r="E4" s="281"/>
      <c r="F4" s="282"/>
    </row>
    <row r="5" spans="1:6" ht="23.25" x14ac:dyDescent="0.5">
      <c r="A5" s="293"/>
      <c r="B5" s="295"/>
      <c r="C5" s="50" t="s">
        <v>51</v>
      </c>
      <c r="D5" s="50"/>
      <c r="E5" s="50" t="s">
        <v>52</v>
      </c>
      <c r="F5" s="51" t="s">
        <v>53</v>
      </c>
    </row>
    <row r="6" spans="1:6" ht="23.25" x14ac:dyDescent="0.5">
      <c r="A6" s="293"/>
      <c r="B6" s="295"/>
      <c r="C6" s="50" t="s">
        <v>54</v>
      </c>
      <c r="D6" s="50" t="s">
        <v>55</v>
      </c>
      <c r="E6" s="50" t="s">
        <v>56</v>
      </c>
      <c r="F6" s="51" t="s">
        <v>57</v>
      </c>
    </row>
    <row r="7" spans="1:6" ht="23.25" x14ac:dyDescent="0.5">
      <c r="A7" s="293"/>
      <c r="B7" s="295"/>
      <c r="C7" s="50" t="s">
        <v>58</v>
      </c>
      <c r="D7" s="50"/>
      <c r="E7" s="50" t="s">
        <v>59</v>
      </c>
      <c r="F7" s="51" t="s">
        <v>54</v>
      </c>
    </row>
    <row r="8" spans="1:6" ht="23.25" x14ac:dyDescent="0.5">
      <c r="A8" s="293"/>
      <c r="B8" s="295"/>
      <c r="C8" s="50" t="s">
        <v>60</v>
      </c>
      <c r="D8" s="50" t="s">
        <v>61</v>
      </c>
      <c r="E8" s="50" t="s">
        <v>62</v>
      </c>
      <c r="F8" s="51" t="s">
        <v>62</v>
      </c>
    </row>
    <row r="9" spans="1:6" ht="24" thickBot="1" x14ac:dyDescent="0.55000000000000004">
      <c r="A9" s="294"/>
      <c r="B9" s="270"/>
      <c r="C9" s="57"/>
      <c r="D9" s="57"/>
      <c r="E9" s="36" t="s">
        <v>63</v>
      </c>
      <c r="F9" s="52" t="s">
        <v>64</v>
      </c>
    </row>
    <row r="10" spans="1:6" ht="23.25" thickTop="1" x14ac:dyDescent="0.45">
      <c r="A10" s="139" t="s">
        <v>291</v>
      </c>
      <c r="B10" s="140">
        <v>1</v>
      </c>
      <c r="C10" s="140"/>
      <c r="D10" s="140">
        <v>1</v>
      </c>
      <c r="E10" s="140"/>
      <c r="F10" s="141"/>
    </row>
    <row r="11" spans="1:6" ht="22.5" x14ac:dyDescent="0.45">
      <c r="A11" s="205" t="s">
        <v>228</v>
      </c>
      <c r="B11" s="206">
        <v>2</v>
      </c>
      <c r="C11" s="206"/>
      <c r="D11" s="206">
        <v>2</v>
      </c>
      <c r="E11" s="206"/>
      <c r="F11" s="207"/>
    </row>
    <row r="12" spans="1:6" ht="22.5" x14ac:dyDescent="0.45">
      <c r="A12" s="142" t="s">
        <v>239</v>
      </c>
      <c r="B12" s="97">
        <v>1</v>
      </c>
      <c r="C12" s="97"/>
      <c r="D12" s="97">
        <v>1</v>
      </c>
      <c r="E12" s="97"/>
      <c r="F12" s="98"/>
    </row>
    <row r="13" spans="1:6" ht="22.5" x14ac:dyDescent="0.45">
      <c r="A13" s="142" t="s">
        <v>292</v>
      </c>
      <c r="B13" s="97">
        <v>1</v>
      </c>
      <c r="C13" s="97"/>
      <c r="D13" s="97">
        <v>1</v>
      </c>
      <c r="E13" s="97"/>
      <c r="F13" s="98"/>
    </row>
    <row r="14" spans="1:6" ht="22.5" x14ac:dyDescent="0.45">
      <c r="A14" s="142" t="s">
        <v>240</v>
      </c>
      <c r="B14" s="97">
        <v>2</v>
      </c>
      <c r="C14" s="97"/>
      <c r="D14" s="97">
        <v>1</v>
      </c>
      <c r="E14" s="97">
        <v>1</v>
      </c>
      <c r="F14" s="98"/>
    </row>
    <row r="15" spans="1:6" ht="22.5" x14ac:dyDescent="0.45">
      <c r="A15" s="142" t="s">
        <v>293</v>
      </c>
      <c r="B15" s="97">
        <v>3</v>
      </c>
      <c r="C15" s="97"/>
      <c r="D15" s="97">
        <v>2</v>
      </c>
      <c r="E15" s="97">
        <v>1</v>
      </c>
      <c r="F15" s="98"/>
    </row>
    <row r="16" spans="1:6" ht="23.25" customHeight="1" thickBot="1" x14ac:dyDescent="0.5">
      <c r="A16" s="142"/>
      <c r="B16" s="97"/>
      <c r="C16" s="97"/>
      <c r="D16" s="97"/>
      <c r="E16" s="97"/>
      <c r="F16" s="98"/>
    </row>
    <row r="17" spans="1:6" ht="23.25" hidden="1" thickBot="1" x14ac:dyDescent="0.5">
      <c r="A17" s="142"/>
      <c r="B17" s="97"/>
      <c r="C17" s="97"/>
      <c r="D17" s="97"/>
      <c r="E17" s="97"/>
      <c r="F17" s="98"/>
    </row>
    <row r="18" spans="1:6" ht="23.25" hidden="1" thickBot="1" x14ac:dyDescent="0.5">
      <c r="A18" s="142" t="s">
        <v>195</v>
      </c>
      <c r="B18" s="154">
        <f>SUM(C18:F18)</f>
        <v>0</v>
      </c>
      <c r="C18" s="97"/>
      <c r="D18" s="97"/>
      <c r="E18" s="97"/>
      <c r="F18" s="98"/>
    </row>
    <row r="19" spans="1:6" ht="27.75" customHeight="1" thickTop="1" x14ac:dyDescent="0.4">
      <c r="A19" s="48" t="s">
        <v>2</v>
      </c>
      <c r="B19" s="6">
        <f>SUM(B10:B18)</f>
        <v>10</v>
      </c>
      <c r="C19" s="6">
        <f>SUM(C10:C18)</f>
        <v>0</v>
      </c>
      <c r="D19" s="6">
        <f>SUM(D10:D18)</f>
        <v>8</v>
      </c>
      <c r="E19" s="6">
        <f>SUM(E10:E18)</f>
        <v>2</v>
      </c>
      <c r="F19" s="43">
        <f>SUM(F10:F18)</f>
        <v>0</v>
      </c>
    </row>
    <row r="20" spans="1:6" ht="27.75" customHeight="1" thickBot="1" x14ac:dyDescent="0.45">
      <c r="A20" s="56" t="s">
        <v>135</v>
      </c>
      <c r="B20" s="45">
        <f>SUM( B19*100/26)</f>
        <v>38.46153846153846</v>
      </c>
      <c r="C20" s="45">
        <f>SUM( C19*100/51)</f>
        <v>0</v>
      </c>
      <c r="D20" s="45">
        <f>SUM( D19*100/26)</f>
        <v>30.76923076923077</v>
      </c>
      <c r="E20" s="45">
        <f>SUM( E19*100/26)</f>
        <v>7.6923076923076925</v>
      </c>
      <c r="F20" s="46">
        <f>SUM( F19*100/89)</f>
        <v>0</v>
      </c>
    </row>
    <row r="21" spans="1:6" ht="21" thickTop="1" x14ac:dyDescent="0.4"/>
    <row r="39" spans="1:7" ht="23.25" x14ac:dyDescent="0.5">
      <c r="A39" s="252" t="s">
        <v>99</v>
      </c>
      <c r="B39" s="252"/>
      <c r="C39" s="252"/>
      <c r="D39" s="252"/>
      <c r="E39" s="252"/>
      <c r="F39" s="252"/>
    </row>
    <row r="40" spans="1:7" ht="23.25" x14ac:dyDescent="0.5">
      <c r="A40" s="5" t="s">
        <v>100</v>
      </c>
      <c r="B40" s="5"/>
      <c r="C40" s="5"/>
      <c r="D40" s="5"/>
      <c r="E40" s="5"/>
      <c r="F40" s="5"/>
    </row>
    <row r="41" spans="1:7" ht="24" thickBot="1" x14ac:dyDescent="0.55000000000000004">
      <c r="A41" s="1"/>
      <c r="B41" s="2"/>
      <c r="C41" s="2"/>
      <c r="D41" s="2"/>
      <c r="E41" s="2"/>
      <c r="F41" s="2"/>
    </row>
    <row r="42" spans="1:7" ht="24" thickTop="1" x14ac:dyDescent="0.4">
      <c r="A42" s="267" t="s">
        <v>69</v>
      </c>
      <c r="B42" s="298" t="s">
        <v>42</v>
      </c>
      <c r="C42" s="280" t="s">
        <v>50</v>
      </c>
      <c r="D42" s="281"/>
      <c r="E42" s="281"/>
      <c r="F42" s="282"/>
    </row>
    <row r="43" spans="1:7" ht="23.25" x14ac:dyDescent="0.5">
      <c r="A43" s="296"/>
      <c r="B43" s="299"/>
      <c r="C43" s="50" t="s">
        <v>51</v>
      </c>
      <c r="D43" s="50"/>
      <c r="E43" s="50" t="s">
        <v>52</v>
      </c>
      <c r="F43" s="51" t="s">
        <v>53</v>
      </c>
    </row>
    <row r="44" spans="1:7" ht="23.25" x14ac:dyDescent="0.5">
      <c r="A44" s="296"/>
      <c r="B44" s="299"/>
      <c r="C44" s="50" t="s">
        <v>54</v>
      </c>
      <c r="D44" s="50" t="s">
        <v>55</v>
      </c>
      <c r="E44" s="50" t="s">
        <v>56</v>
      </c>
      <c r="F44" s="51" t="s">
        <v>57</v>
      </c>
    </row>
    <row r="45" spans="1:7" ht="23.25" x14ac:dyDescent="0.5">
      <c r="A45" s="296"/>
      <c r="B45" s="299"/>
      <c r="C45" s="50" t="s">
        <v>58</v>
      </c>
      <c r="D45" s="50"/>
      <c r="E45" s="50" t="s">
        <v>59</v>
      </c>
      <c r="F45" s="51" t="s">
        <v>54</v>
      </c>
    </row>
    <row r="46" spans="1:7" ht="23.25" x14ac:dyDescent="0.5">
      <c r="A46" s="296"/>
      <c r="B46" s="299"/>
      <c r="C46" s="50" t="s">
        <v>60</v>
      </c>
      <c r="D46" s="50" t="s">
        <v>61</v>
      </c>
      <c r="E46" s="50" t="s">
        <v>62</v>
      </c>
      <c r="F46" s="51" t="s">
        <v>62</v>
      </c>
    </row>
    <row r="47" spans="1:7" ht="24" thickBot="1" x14ac:dyDescent="0.55000000000000004">
      <c r="A47" s="297"/>
      <c r="B47" s="300"/>
      <c r="C47" s="57"/>
      <c r="D47" s="57"/>
      <c r="E47" s="36" t="s">
        <v>63</v>
      </c>
      <c r="F47" s="52" t="s">
        <v>64</v>
      </c>
      <c r="G47" s="5"/>
    </row>
    <row r="48" spans="1:7" ht="23.25" thickTop="1" x14ac:dyDescent="0.45">
      <c r="A48" s="99" t="s">
        <v>220</v>
      </c>
      <c r="B48" s="100">
        <v>1</v>
      </c>
      <c r="C48" s="100"/>
      <c r="D48" s="100">
        <v>1</v>
      </c>
      <c r="E48" s="100"/>
      <c r="F48" s="101"/>
    </row>
    <row r="49" spans="1:6" ht="22.5" x14ac:dyDescent="0.45">
      <c r="A49" s="96" t="s">
        <v>222</v>
      </c>
      <c r="B49" s="102"/>
      <c r="C49" s="102"/>
      <c r="D49" s="102"/>
      <c r="E49" s="102"/>
      <c r="F49" s="103"/>
    </row>
    <row r="50" spans="1:6" ht="22.5" x14ac:dyDescent="0.45">
      <c r="A50" s="96" t="s">
        <v>241</v>
      </c>
      <c r="B50" s="102">
        <v>1</v>
      </c>
      <c r="C50" s="102"/>
      <c r="D50" s="102">
        <v>1</v>
      </c>
      <c r="E50" s="102"/>
      <c r="F50" s="103"/>
    </row>
    <row r="51" spans="1:6" ht="22.5" x14ac:dyDescent="0.45">
      <c r="A51" s="135" t="s">
        <v>234</v>
      </c>
      <c r="B51" s="136"/>
      <c r="C51" s="136"/>
      <c r="D51" s="136"/>
      <c r="E51" s="136"/>
      <c r="F51" s="137"/>
    </row>
    <row r="52" spans="1:6" ht="22.5" x14ac:dyDescent="0.45">
      <c r="A52" s="135" t="s">
        <v>242</v>
      </c>
      <c r="B52" s="136"/>
      <c r="C52" s="136"/>
      <c r="D52" s="136"/>
      <c r="E52" s="136"/>
      <c r="F52" s="137"/>
    </row>
    <row r="53" spans="1:6" ht="22.5" x14ac:dyDescent="0.45">
      <c r="A53" s="135" t="s">
        <v>243</v>
      </c>
      <c r="B53" s="136"/>
      <c r="C53" s="136"/>
      <c r="D53" s="136"/>
      <c r="E53" s="136"/>
      <c r="F53" s="137"/>
    </row>
    <row r="54" spans="1:6" ht="22.5" x14ac:dyDescent="0.45">
      <c r="A54" s="135" t="s">
        <v>244</v>
      </c>
      <c r="B54" s="136"/>
      <c r="C54" s="136"/>
      <c r="D54" s="136"/>
      <c r="E54" s="136"/>
      <c r="F54" s="137"/>
    </row>
    <row r="55" spans="1:6" ht="22.5" customHeight="1" thickBot="1" x14ac:dyDescent="0.5">
      <c r="A55" s="135"/>
      <c r="B55" s="155"/>
      <c r="C55" s="136"/>
      <c r="D55" s="136"/>
      <c r="E55" s="136"/>
      <c r="F55" s="137"/>
    </row>
    <row r="56" spans="1:6" ht="22.5" customHeight="1" thickTop="1" x14ac:dyDescent="0.4">
      <c r="A56" s="48" t="s">
        <v>2</v>
      </c>
      <c r="B56" s="6">
        <f>SUM(B48:B55)</f>
        <v>2</v>
      </c>
      <c r="C56" s="6">
        <f>SUM(C48:C55)</f>
        <v>0</v>
      </c>
      <c r="D56" s="6">
        <f>SUM(D48:D55)</f>
        <v>2</v>
      </c>
      <c r="E56" s="6">
        <f>SUM(E48:E55)</f>
        <v>0</v>
      </c>
      <c r="F56" s="43">
        <f>SUM(F48:F55)</f>
        <v>0</v>
      </c>
    </row>
    <row r="57" spans="1:6" s="7" customFormat="1" ht="22.5" customHeight="1" thickBot="1" x14ac:dyDescent="0.55000000000000004">
      <c r="A57" s="56" t="s">
        <v>135</v>
      </c>
      <c r="B57" s="45">
        <f>SUM( B56*100/26)</f>
        <v>7.6923076923076925</v>
      </c>
      <c r="C57" s="45">
        <f>SUM( C56*100/51)</f>
        <v>0</v>
      </c>
      <c r="D57" s="45">
        <f>SUM( D56*100/26)</f>
        <v>7.6923076923076925</v>
      </c>
      <c r="E57" s="45">
        <f>SUM( E56*100/28)</f>
        <v>0</v>
      </c>
      <c r="F57" s="60"/>
    </row>
    <row r="58" spans="1:6" s="7" customFormat="1" ht="22.5" customHeight="1" thickTop="1" x14ac:dyDescent="0.4">
      <c r="A58" s="3"/>
      <c r="B58" s="3"/>
      <c r="C58" s="3"/>
      <c r="D58" s="3"/>
      <c r="E58" s="3"/>
      <c r="F58" s="3"/>
    </row>
    <row r="59" spans="1:6" ht="22.5" customHeight="1" x14ac:dyDescent="0.4"/>
    <row r="60" spans="1:6" ht="22.5" customHeight="1" x14ac:dyDescent="0.4"/>
    <row r="61" spans="1:6" ht="22.5" customHeight="1" x14ac:dyDescent="0.4"/>
    <row r="62" spans="1:6" ht="22.5" customHeight="1" x14ac:dyDescent="0.4"/>
    <row r="63" spans="1:6" ht="23.25" hidden="1" customHeight="1" thickBot="1" x14ac:dyDescent="0.45"/>
  </sheetData>
  <mergeCells count="8">
    <mergeCell ref="A1:F1"/>
    <mergeCell ref="A39:F39"/>
    <mergeCell ref="C42:F42"/>
    <mergeCell ref="A42:A47"/>
    <mergeCell ref="B42:B47"/>
    <mergeCell ref="A4:A9"/>
    <mergeCell ref="B4:B9"/>
    <mergeCell ref="C4:F4"/>
  </mergeCells>
  <phoneticPr fontId="0" type="noConversion"/>
  <printOptions horizontalCentered="1"/>
  <pageMargins left="0.82677165354330717" right="0.15748031496062992" top="0.98425196850393704" bottom="0.39370078740157483" header="0.51181102362204722" footer="0.51181102362204722"/>
  <pageSetup paperSize="9" orientation="portrait" r:id="rId1"/>
  <headerFooter alignWithMargins="0">
    <oddHeader>&amp;C11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Zeros="0" workbookViewId="0">
      <selection activeCell="M19" sqref="M19"/>
    </sheetView>
  </sheetViews>
  <sheetFormatPr defaultRowHeight="20.25" x14ac:dyDescent="0.4"/>
  <cols>
    <col min="1" max="1" width="23.7109375" style="3" customWidth="1"/>
    <col min="2" max="6" width="13.7109375" style="3" customWidth="1"/>
    <col min="7" max="16384" width="9.140625" style="3"/>
  </cols>
  <sheetData>
    <row r="1" spans="1:6" ht="23.25" x14ac:dyDescent="0.5">
      <c r="A1" s="252" t="s">
        <v>101</v>
      </c>
      <c r="B1" s="252"/>
      <c r="C1" s="252"/>
      <c r="D1" s="252"/>
      <c r="E1" s="252"/>
      <c r="F1" s="252"/>
    </row>
    <row r="2" spans="1:6" ht="23.25" x14ac:dyDescent="0.5">
      <c r="A2" s="1" t="s">
        <v>102</v>
      </c>
      <c r="B2" s="2"/>
      <c r="C2" s="2"/>
      <c r="D2" s="2"/>
      <c r="E2" s="2"/>
      <c r="F2" s="2"/>
    </row>
    <row r="3" spans="1:6" ht="12" customHeight="1" thickBot="1" x14ac:dyDescent="0.5">
      <c r="A3" s="2"/>
      <c r="B3" s="2"/>
      <c r="C3" s="2"/>
      <c r="D3" s="2"/>
      <c r="E3" s="2"/>
      <c r="F3" s="2"/>
    </row>
    <row r="4" spans="1:6" ht="24" thickTop="1" x14ac:dyDescent="0.4">
      <c r="A4" s="292" t="s">
        <v>69</v>
      </c>
      <c r="B4" s="269" t="s">
        <v>42</v>
      </c>
      <c r="C4" s="280" t="s">
        <v>50</v>
      </c>
      <c r="D4" s="281"/>
      <c r="E4" s="281"/>
      <c r="F4" s="282"/>
    </row>
    <row r="5" spans="1:6" ht="23.25" x14ac:dyDescent="0.5">
      <c r="A5" s="293"/>
      <c r="B5" s="295"/>
      <c r="C5" s="50" t="s">
        <v>51</v>
      </c>
      <c r="D5" s="50"/>
      <c r="E5" s="50" t="s">
        <v>52</v>
      </c>
      <c r="F5" s="51" t="s">
        <v>53</v>
      </c>
    </row>
    <row r="6" spans="1:6" ht="23.25" x14ac:dyDescent="0.5">
      <c r="A6" s="293"/>
      <c r="B6" s="295"/>
      <c r="C6" s="50" t="s">
        <v>54</v>
      </c>
      <c r="D6" s="50" t="s">
        <v>55</v>
      </c>
      <c r="E6" s="50" t="s">
        <v>56</v>
      </c>
      <c r="F6" s="51" t="s">
        <v>57</v>
      </c>
    </row>
    <row r="7" spans="1:6" ht="23.25" x14ac:dyDescent="0.5">
      <c r="A7" s="293"/>
      <c r="B7" s="295"/>
      <c r="C7" s="50" t="s">
        <v>58</v>
      </c>
      <c r="D7" s="50"/>
      <c r="E7" s="50" t="s">
        <v>59</v>
      </c>
      <c r="F7" s="51" t="s">
        <v>54</v>
      </c>
    </row>
    <row r="8" spans="1:6" ht="23.25" x14ac:dyDescent="0.5">
      <c r="A8" s="293"/>
      <c r="B8" s="295"/>
      <c r="C8" s="50" t="s">
        <v>60</v>
      </c>
      <c r="D8" s="50" t="s">
        <v>61</v>
      </c>
      <c r="E8" s="50" t="s">
        <v>62</v>
      </c>
      <c r="F8" s="51" t="s">
        <v>62</v>
      </c>
    </row>
    <row r="9" spans="1:6" ht="24" thickBot="1" x14ac:dyDescent="0.55000000000000004">
      <c r="A9" s="294"/>
      <c r="B9" s="270"/>
      <c r="C9" s="57"/>
      <c r="D9" s="57"/>
      <c r="E9" s="36" t="s">
        <v>63</v>
      </c>
      <c r="F9" s="52" t="s">
        <v>64</v>
      </c>
    </row>
    <row r="10" spans="1:6" ht="23.25" thickTop="1" x14ac:dyDescent="0.45">
      <c r="A10" s="99" t="s">
        <v>235</v>
      </c>
      <c r="B10" s="140"/>
      <c r="C10" s="140"/>
      <c r="D10" s="140"/>
      <c r="E10" s="140"/>
      <c r="F10" s="141"/>
    </row>
    <row r="11" spans="1:6" ht="22.5" x14ac:dyDescent="0.45">
      <c r="A11" s="142" t="s">
        <v>236</v>
      </c>
      <c r="B11" s="54"/>
      <c r="C11" s="54"/>
      <c r="D11" s="54"/>
      <c r="E11" s="54"/>
      <c r="F11" s="55"/>
    </row>
    <row r="12" spans="1:6" ht="22.5" x14ac:dyDescent="0.45">
      <c r="A12" s="205" t="s">
        <v>294</v>
      </c>
      <c r="B12" s="97">
        <v>8</v>
      </c>
      <c r="C12" s="97"/>
      <c r="D12" s="97">
        <v>8</v>
      </c>
      <c r="E12" s="97"/>
      <c r="F12" s="98"/>
    </row>
    <row r="13" spans="1:6" ht="22.5" x14ac:dyDescent="0.45">
      <c r="A13" s="142" t="s">
        <v>245</v>
      </c>
      <c r="B13" s="97"/>
      <c r="C13" s="97"/>
      <c r="D13" s="97"/>
      <c r="E13" s="97"/>
      <c r="F13" s="98"/>
    </row>
    <row r="14" spans="1:6" ht="22.5" x14ac:dyDescent="0.45">
      <c r="A14" s="142" t="s">
        <v>246</v>
      </c>
      <c r="B14" s="97"/>
      <c r="C14" s="97"/>
      <c r="D14" s="97"/>
      <c r="E14" s="97"/>
      <c r="F14" s="98"/>
    </row>
    <row r="15" spans="1:6" ht="22.5" x14ac:dyDescent="0.45">
      <c r="A15" s="142" t="s">
        <v>248</v>
      </c>
      <c r="B15" s="206">
        <v>5</v>
      </c>
      <c r="C15" s="54"/>
      <c r="D15" s="54">
        <v>5</v>
      </c>
      <c r="E15" s="54"/>
      <c r="F15" s="55"/>
    </row>
    <row r="16" spans="1:6" ht="22.5" x14ac:dyDescent="0.45">
      <c r="A16" s="96" t="s">
        <v>247</v>
      </c>
      <c r="B16" s="97"/>
      <c r="C16" s="97"/>
      <c r="D16" s="97"/>
      <c r="E16" s="97"/>
      <c r="F16" s="98"/>
    </row>
    <row r="17" spans="1:6" ht="26.25" customHeight="1" thickBot="1" x14ac:dyDescent="0.5">
      <c r="A17" s="53"/>
      <c r="B17" s="54"/>
      <c r="C17" s="54"/>
      <c r="D17" s="54"/>
      <c r="E17" s="54"/>
      <c r="F17" s="55"/>
    </row>
    <row r="18" spans="1:6" ht="24" thickTop="1" x14ac:dyDescent="0.4">
      <c r="A18" s="48" t="s">
        <v>2</v>
      </c>
      <c r="B18" s="6">
        <f>SUM(B10:B17)</f>
        <v>13</v>
      </c>
      <c r="C18" s="6">
        <f>SUM(C10:C17)</f>
        <v>0</v>
      </c>
      <c r="D18" s="6">
        <f>SUM(D10:D17)</f>
        <v>13</v>
      </c>
      <c r="E18" s="6">
        <f>SUM(E10:E17)</f>
        <v>0</v>
      </c>
      <c r="F18" s="43">
        <f>SUM(F10:F17)</f>
        <v>0</v>
      </c>
    </row>
    <row r="19" spans="1:6" ht="23.25" thickBot="1" x14ac:dyDescent="0.45">
      <c r="A19" s="56" t="s">
        <v>135</v>
      </c>
      <c r="B19" s="45">
        <f>SUM( B18*100/26)</f>
        <v>50</v>
      </c>
      <c r="C19" s="45">
        <f>SUM( C18*100/51)</f>
        <v>0</v>
      </c>
      <c r="D19" s="45">
        <f>SUM( D18*100/26)</f>
        <v>50</v>
      </c>
      <c r="E19" s="45">
        <f>SUM( E18*100/89)</f>
        <v>0</v>
      </c>
      <c r="F19" s="59"/>
    </row>
    <row r="20" spans="1:6" s="7" customFormat="1" ht="18.75" customHeight="1" thickTop="1" x14ac:dyDescent="0.4">
      <c r="A20" s="3"/>
      <c r="B20" s="3"/>
      <c r="C20" s="3"/>
      <c r="D20" s="3"/>
      <c r="E20" s="3"/>
      <c r="F20" s="3"/>
    </row>
    <row r="21" spans="1:6" s="7" customFormat="1" ht="26.25" customHeight="1" x14ac:dyDescent="0.4">
      <c r="A21" s="3"/>
      <c r="B21" s="3"/>
      <c r="C21" s="3"/>
      <c r="D21" s="3"/>
      <c r="E21" s="3"/>
      <c r="F21" s="3"/>
    </row>
    <row r="22" spans="1:6" ht="23.25" x14ac:dyDescent="0.5">
      <c r="A22" s="2" t="s">
        <v>262</v>
      </c>
      <c r="B22" s="1"/>
      <c r="C22" s="2"/>
      <c r="D22" s="2"/>
      <c r="E22" s="2"/>
      <c r="F22" s="2"/>
    </row>
    <row r="23" spans="1:6" ht="18" customHeight="1" x14ac:dyDescent="0.5">
      <c r="A23" s="2" t="s">
        <v>263</v>
      </c>
      <c r="B23" s="1"/>
      <c r="C23" s="2"/>
      <c r="D23" s="2"/>
      <c r="E23" s="2"/>
      <c r="F23" s="2"/>
    </row>
    <row r="24" spans="1:6" ht="23.25" x14ac:dyDescent="0.5">
      <c r="A24" s="2" t="s">
        <v>264</v>
      </c>
      <c r="B24" s="1"/>
      <c r="C24" s="2"/>
      <c r="D24" s="2"/>
      <c r="E24" s="2"/>
      <c r="F24" s="2"/>
    </row>
    <row r="25" spans="1:6" x14ac:dyDescent="0.4">
      <c r="A25" s="3" t="s">
        <v>265</v>
      </c>
    </row>
    <row r="26" spans="1:6" ht="22.5" x14ac:dyDescent="0.45">
      <c r="A26" s="3" t="s">
        <v>266</v>
      </c>
      <c r="B26" s="2"/>
      <c r="C26" s="2"/>
      <c r="D26" s="2"/>
      <c r="E26" s="2"/>
      <c r="F26" s="2"/>
    </row>
    <row r="27" spans="1:6" ht="22.5" x14ac:dyDescent="0.45">
      <c r="A27" s="2" t="s">
        <v>249</v>
      </c>
      <c r="B27" s="2"/>
      <c r="C27" s="2"/>
      <c r="D27" s="2"/>
      <c r="E27" s="2"/>
      <c r="F27" s="2"/>
    </row>
    <row r="31" spans="1:6" ht="19.5" customHeight="1" x14ac:dyDescent="0.4"/>
  </sheetData>
  <mergeCells count="4">
    <mergeCell ref="A1:F1"/>
    <mergeCell ref="A4:A9"/>
    <mergeCell ref="B4:B9"/>
    <mergeCell ref="C4:F4"/>
  </mergeCells>
  <phoneticPr fontId="0" type="noConversion"/>
  <printOptions horizontalCentered="1"/>
  <pageMargins left="0.82677165354330717" right="0.15748031496062992" top="0.78740157480314965" bottom="0.19685039370078741" header="0.51181102362204722" footer="0.51181102362204722"/>
  <pageSetup paperSize="9" orientation="portrait" r:id="rId1"/>
  <headerFooter alignWithMargins="0">
    <oddHeader>&amp;C12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showZeros="0" topLeftCell="A11" workbookViewId="0">
      <selection activeCell="O20" sqref="O20"/>
    </sheetView>
  </sheetViews>
  <sheetFormatPr defaultRowHeight="20.25" x14ac:dyDescent="0.4"/>
  <cols>
    <col min="1" max="1" width="19.140625" style="3" customWidth="1"/>
    <col min="2" max="2" width="18.28515625" style="3" customWidth="1"/>
    <col min="3" max="7" width="9.140625" style="3"/>
    <col min="8" max="8" width="9.85546875" style="3" bestFit="1" customWidth="1"/>
    <col min="9" max="16384" width="9.140625" style="3"/>
  </cols>
  <sheetData>
    <row r="1" spans="1:9" ht="24" customHeight="1" x14ac:dyDescent="0.5">
      <c r="A1" s="252" t="s">
        <v>103</v>
      </c>
      <c r="B1" s="252"/>
      <c r="C1" s="252"/>
      <c r="D1" s="252"/>
      <c r="E1" s="252"/>
      <c r="F1" s="252"/>
      <c r="G1" s="252"/>
      <c r="H1" s="252"/>
    </row>
    <row r="2" spans="1:9" ht="24" customHeight="1" x14ac:dyDescent="0.5">
      <c r="A2" s="252" t="s">
        <v>136</v>
      </c>
      <c r="B2" s="252"/>
      <c r="C2" s="252"/>
      <c r="D2" s="252"/>
      <c r="E2" s="252"/>
      <c r="F2" s="252"/>
      <c r="G2" s="252"/>
      <c r="H2" s="252"/>
    </row>
    <row r="3" spans="1:9" ht="23.25" x14ac:dyDescent="0.5">
      <c r="A3" s="252" t="s">
        <v>267</v>
      </c>
      <c r="B3" s="252"/>
      <c r="C3" s="252"/>
      <c r="D3" s="252"/>
      <c r="E3" s="252"/>
      <c r="F3" s="252"/>
      <c r="G3" s="252"/>
      <c r="H3" s="252"/>
    </row>
    <row r="4" spans="1:9" ht="12.75" customHeight="1" thickBot="1" x14ac:dyDescent="0.55000000000000004">
      <c r="A4" s="1"/>
      <c r="C4" s="2"/>
      <c r="D4" s="2"/>
      <c r="E4" s="2"/>
      <c r="F4" s="2"/>
      <c r="G4" s="2"/>
      <c r="H4" s="2"/>
    </row>
    <row r="5" spans="1:9" ht="24" thickTop="1" x14ac:dyDescent="0.4">
      <c r="A5" s="277" t="s">
        <v>70</v>
      </c>
      <c r="B5" s="269" t="s">
        <v>28</v>
      </c>
      <c r="C5" s="280" t="s">
        <v>29</v>
      </c>
      <c r="D5" s="281"/>
      <c r="E5" s="283"/>
      <c r="F5" s="280" t="s">
        <v>30</v>
      </c>
      <c r="G5" s="281"/>
      <c r="H5" s="282"/>
    </row>
    <row r="6" spans="1:9" ht="24" thickBot="1" x14ac:dyDescent="0.55000000000000004">
      <c r="A6" s="278"/>
      <c r="B6" s="270"/>
      <c r="C6" s="36" t="s">
        <v>31</v>
      </c>
      <c r="D6" s="36" t="s">
        <v>32</v>
      </c>
      <c r="E6" s="36" t="s">
        <v>2</v>
      </c>
      <c r="F6" s="31" t="s">
        <v>31</v>
      </c>
      <c r="G6" s="31" t="s">
        <v>32</v>
      </c>
      <c r="H6" s="32" t="s">
        <v>2</v>
      </c>
    </row>
    <row r="7" spans="1:9" ht="23.25" thickTop="1" x14ac:dyDescent="0.45">
      <c r="A7" s="37" t="s">
        <v>104</v>
      </c>
      <c r="B7" s="24"/>
      <c r="C7" s="24"/>
      <c r="D7" s="24"/>
      <c r="E7" s="24">
        <f t="shared" ref="E7:E23" si="0">SUM(C7:D7)</f>
        <v>0</v>
      </c>
      <c r="F7" s="24"/>
      <c r="G7" s="24"/>
      <c r="H7" s="33">
        <f>F7+G7</f>
        <v>0</v>
      </c>
    </row>
    <row r="8" spans="1:9" ht="22.5" x14ac:dyDescent="0.45">
      <c r="A8" s="114" t="s">
        <v>135</v>
      </c>
      <c r="B8" s="120">
        <f>SUM( B7*100/41)</f>
        <v>0</v>
      </c>
      <c r="C8" s="120">
        <f t="shared" ref="C8:F8" si="1">SUM( C7*100/43)</f>
        <v>0</v>
      </c>
      <c r="D8" s="120">
        <f>SUM( D7*100/51)</f>
        <v>0</v>
      </c>
      <c r="E8" s="120">
        <f>SUM( E7*100/51)</f>
        <v>0</v>
      </c>
      <c r="F8" s="120">
        <f t="shared" si="1"/>
        <v>0</v>
      </c>
      <c r="G8" s="120">
        <f>SUM( G7*100/51)</f>
        <v>0</v>
      </c>
      <c r="H8" s="121">
        <f>SUM( H7*100/51)</f>
        <v>0</v>
      </c>
    </row>
    <row r="9" spans="1:9" ht="22.5" x14ac:dyDescent="0.45">
      <c r="A9" s="9" t="s">
        <v>105</v>
      </c>
      <c r="B9" s="26">
        <v>1</v>
      </c>
      <c r="C9" s="26">
        <v>1</v>
      </c>
      <c r="D9" s="26"/>
      <c r="E9" s="26">
        <f t="shared" si="0"/>
        <v>1</v>
      </c>
      <c r="F9" s="26">
        <v>1</v>
      </c>
      <c r="G9" s="26"/>
      <c r="H9" s="39">
        <f>F9+G9</f>
        <v>1</v>
      </c>
    </row>
    <row r="10" spans="1:9" ht="22.5" x14ac:dyDescent="0.45">
      <c r="A10" s="114" t="s">
        <v>135</v>
      </c>
      <c r="B10" s="120">
        <f>SUM( B9*100/41)</f>
        <v>2.4390243902439024</v>
      </c>
      <c r="C10" s="120">
        <f>SUM( C9*100/51)</f>
        <v>1.9607843137254901</v>
      </c>
      <c r="D10" s="120">
        <f t="shared" ref="D10:H10" si="2">SUM( D9*100/51)</f>
        <v>0</v>
      </c>
      <c r="E10" s="120">
        <f t="shared" si="2"/>
        <v>1.9607843137254901</v>
      </c>
      <c r="F10" s="120">
        <f t="shared" si="2"/>
        <v>1.9607843137254901</v>
      </c>
      <c r="G10" s="120">
        <f t="shared" si="2"/>
        <v>0</v>
      </c>
      <c r="H10" s="121">
        <f t="shared" si="2"/>
        <v>1.9607843137254901</v>
      </c>
    </row>
    <row r="11" spans="1:9" ht="22.5" x14ac:dyDescent="0.45">
      <c r="A11" s="9" t="s">
        <v>106</v>
      </c>
      <c r="B11" s="26">
        <v>2</v>
      </c>
      <c r="C11" s="26">
        <v>4</v>
      </c>
      <c r="D11" s="26">
        <v>1</v>
      </c>
      <c r="E11" s="26">
        <f t="shared" si="0"/>
        <v>5</v>
      </c>
      <c r="F11" s="26">
        <v>4</v>
      </c>
      <c r="G11" s="26">
        <v>1</v>
      </c>
      <c r="H11" s="39">
        <f t="shared" ref="H11:H23" si="3">SUM(F11:G11)</f>
        <v>5</v>
      </c>
    </row>
    <row r="12" spans="1:9" ht="22.5" x14ac:dyDescent="0.45">
      <c r="A12" s="114" t="s">
        <v>135</v>
      </c>
      <c r="B12" s="120">
        <f>SUM( B11*100/41)</f>
        <v>4.8780487804878048</v>
      </c>
      <c r="C12" s="120">
        <f>SUM( C11*100/43)</f>
        <v>9.3023255813953494</v>
      </c>
      <c r="D12" s="120">
        <f>SUM( D11*100/51)</f>
        <v>1.9607843137254901</v>
      </c>
      <c r="E12" s="120">
        <f t="shared" ref="E12:H12" si="4">SUM( E11*100/51)</f>
        <v>9.8039215686274517</v>
      </c>
      <c r="F12" s="120">
        <f t="shared" si="4"/>
        <v>7.8431372549019605</v>
      </c>
      <c r="G12" s="120">
        <f t="shared" si="4"/>
        <v>1.9607843137254901</v>
      </c>
      <c r="H12" s="121">
        <f t="shared" si="4"/>
        <v>9.8039215686274517</v>
      </c>
      <c r="I12" s="40"/>
    </row>
    <row r="13" spans="1:9" ht="22.5" x14ac:dyDescent="0.45">
      <c r="A13" s="9" t="s">
        <v>107</v>
      </c>
      <c r="B13" s="26">
        <v>7</v>
      </c>
      <c r="C13" s="26">
        <v>7</v>
      </c>
      <c r="D13" s="26">
        <v>4</v>
      </c>
      <c r="E13" s="26">
        <f t="shared" si="0"/>
        <v>11</v>
      </c>
      <c r="F13" s="26">
        <v>7</v>
      </c>
      <c r="G13" s="26">
        <v>4</v>
      </c>
      <c r="H13" s="39">
        <f t="shared" si="3"/>
        <v>11</v>
      </c>
    </row>
    <row r="14" spans="1:9" ht="22.5" x14ac:dyDescent="0.45">
      <c r="A14" s="114" t="s">
        <v>135</v>
      </c>
      <c r="B14" s="120">
        <f>SUM( B13*100/41)</f>
        <v>17.073170731707318</v>
      </c>
      <c r="C14" s="120">
        <f>SUM( C13*100/89)</f>
        <v>7.8651685393258424</v>
      </c>
      <c r="D14" s="120">
        <f>SUM( D13*100/51)</f>
        <v>7.8431372549019605</v>
      </c>
      <c r="E14" s="120">
        <f t="shared" ref="E14:H14" si="5">SUM( E13*100/51)</f>
        <v>21.568627450980394</v>
      </c>
      <c r="F14" s="120">
        <f t="shared" si="5"/>
        <v>13.725490196078431</v>
      </c>
      <c r="G14" s="120">
        <f t="shared" si="5"/>
        <v>7.8431372549019605</v>
      </c>
      <c r="H14" s="121">
        <f t="shared" si="5"/>
        <v>21.568627450980394</v>
      </c>
    </row>
    <row r="15" spans="1:9" ht="22.5" x14ac:dyDescent="0.45">
      <c r="A15" s="9" t="s">
        <v>108</v>
      </c>
      <c r="B15" s="26">
        <v>3</v>
      </c>
      <c r="C15" s="26">
        <v>2</v>
      </c>
      <c r="D15" s="26">
        <v>1</v>
      </c>
      <c r="E15" s="26">
        <f t="shared" si="0"/>
        <v>3</v>
      </c>
      <c r="F15" s="26">
        <v>2</v>
      </c>
      <c r="G15" s="26">
        <v>1</v>
      </c>
      <c r="H15" s="39">
        <f t="shared" si="3"/>
        <v>3</v>
      </c>
    </row>
    <row r="16" spans="1:9" ht="21" customHeight="1" x14ac:dyDescent="0.45">
      <c r="A16" s="114" t="s">
        <v>135</v>
      </c>
      <c r="B16" s="120">
        <f>SUM( B15*100/41)</f>
        <v>7.3170731707317076</v>
      </c>
      <c r="C16" s="120">
        <f>SUM( C15*100/51)</f>
        <v>3.9215686274509802</v>
      </c>
      <c r="D16" s="120">
        <f t="shared" ref="D16:H16" si="6">SUM( D15*100/51)</f>
        <v>1.9607843137254901</v>
      </c>
      <c r="E16" s="120">
        <f t="shared" si="6"/>
        <v>5.882352941176471</v>
      </c>
      <c r="F16" s="120">
        <f t="shared" si="6"/>
        <v>3.9215686274509802</v>
      </c>
      <c r="G16" s="120">
        <f t="shared" si="6"/>
        <v>1.9607843137254901</v>
      </c>
      <c r="H16" s="121">
        <f t="shared" si="6"/>
        <v>5.882352941176471</v>
      </c>
    </row>
    <row r="17" spans="1:8" ht="22.5" x14ac:dyDescent="0.45">
      <c r="A17" s="9" t="s">
        <v>109</v>
      </c>
      <c r="B17" s="26"/>
      <c r="C17" s="26"/>
      <c r="D17" s="26"/>
      <c r="E17" s="26">
        <f t="shared" si="0"/>
        <v>0</v>
      </c>
      <c r="F17" s="26"/>
      <c r="G17" s="26"/>
      <c r="H17" s="39">
        <f t="shared" si="3"/>
        <v>0</v>
      </c>
    </row>
    <row r="18" spans="1:8" ht="22.5" x14ac:dyDescent="0.45">
      <c r="A18" s="114" t="s">
        <v>135</v>
      </c>
      <c r="B18" s="120">
        <f>SUM( B17*100/41)</f>
        <v>0</v>
      </c>
      <c r="C18" s="120">
        <f t="shared" ref="C18" si="7">SUM( C17*100/43)</f>
        <v>0</v>
      </c>
      <c r="D18" s="120">
        <f>SUM( D17*100/51)</f>
        <v>0</v>
      </c>
      <c r="E18" s="120">
        <f t="shared" ref="E18:H18" si="8">SUM( E17*100/51)</f>
        <v>0</v>
      </c>
      <c r="F18" s="120">
        <f t="shared" si="8"/>
        <v>0</v>
      </c>
      <c r="G18" s="120">
        <f t="shared" si="8"/>
        <v>0</v>
      </c>
      <c r="H18" s="121">
        <f t="shared" si="8"/>
        <v>0</v>
      </c>
    </row>
    <row r="19" spans="1:8" ht="22.5" x14ac:dyDescent="0.45">
      <c r="A19" s="9" t="s">
        <v>110</v>
      </c>
      <c r="B19" s="26">
        <v>5</v>
      </c>
      <c r="C19" s="26">
        <v>5</v>
      </c>
      <c r="D19" s="26">
        <v>2</v>
      </c>
      <c r="E19" s="26">
        <f t="shared" si="0"/>
        <v>7</v>
      </c>
      <c r="F19" s="26">
        <v>4</v>
      </c>
      <c r="G19" s="26">
        <v>2</v>
      </c>
      <c r="H19" s="39">
        <f t="shared" si="3"/>
        <v>6</v>
      </c>
    </row>
    <row r="20" spans="1:8" ht="22.5" x14ac:dyDescent="0.45">
      <c r="A20" s="114" t="s">
        <v>135</v>
      </c>
      <c r="B20" s="120">
        <f>SUM( B19*100/41)</f>
        <v>12.195121951219512</v>
      </c>
      <c r="C20" s="120">
        <f>SUM( C19*100/51)</f>
        <v>9.8039215686274517</v>
      </c>
      <c r="D20" s="120">
        <f t="shared" ref="D20:H20" si="9">SUM( D19*100/51)</f>
        <v>3.9215686274509802</v>
      </c>
      <c r="E20" s="120">
        <f t="shared" si="9"/>
        <v>13.725490196078431</v>
      </c>
      <c r="F20" s="120">
        <f t="shared" si="9"/>
        <v>7.8431372549019605</v>
      </c>
      <c r="G20" s="120">
        <f t="shared" si="9"/>
        <v>3.9215686274509802</v>
      </c>
      <c r="H20" s="121">
        <f t="shared" si="9"/>
        <v>11.764705882352942</v>
      </c>
    </row>
    <row r="21" spans="1:8" ht="22.5" x14ac:dyDescent="0.45">
      <c r="A21" s="9" t="s">
        <v>111</v>
      </c>
      <c r="B21" s="26"/>
      <c r="C21" s="26"/>
      <c r="D21" s="26"/>
      <c r="E21" s="26">
        <f t="shared" si="0"/>
        <v>0</v>
      </c>
      <c r="F21" s="26"/>
      <c r="G21" s="26"/>
      <c r="H21" s="39">
        <f t="shared" si="3"/>
        <v>0</v>
      </c>
    </row>
    <row r="22" spans="1:8" ht="22.5" x14ac:dyDescent="0.45">
      <c r="A22" s="114" t="s">
        <v>135</v>
      </c>
      <c r="B22" s="120">
        <f>SUM( B21*100/41)</f>
        <v>0</v>
      </c>
      <c r="C22" s="120">
        <f t="shared" ref="C22" si="10">SUM( C21*100/43)</f>
        <v>0</v>
      </c>
      <c r="D22" s="120">
        <f>SUM( D21*100/51)</f>
        <v>0</v>
      </c>
      <c r="E22" s="120">
        <f t="shared" ref="E22:H22" si="11">SUM( E21*100/51)</f>
        <v>0</v>
      </c>
      <c r="F22" s="120">
        <f t="shared" si="11"/>
        <v>0</v>
      </c>
      <c r="G22" s="120">
        <f t="shared" si="11"/>
        <v>0</v>
      </c>
      <c r="H22" s="121">
        <f t="shared" si="11"/>
        <v>0</v>
      </c>
    </row>
    <row r="23" spans="1:8" ht="22.5" x14ac:dyDescent="0.45">
      <c r="A23" s="9" t="s">
        <v>112</v>
      </c>
      <c r="B23" s="41"/>
      <c r="C23" s="41"/>
      <c r="D23" s="41"/>
      <c r="E23" s="41">
        <f t="shared" si="0"/>
        <v>0</v>
      </c>
      <c r="F23" s="171"/>
      <c r="G23" s="172"/>
      <c r="H23" s="39">
        <f t="shared" si="3"/>
        <v>0</v>
      </c>
    </row>
    <row r="24" spans="1:8" ht="24" customHeight="1" thickBot="1" x14ac:dyDescent="0.5">
      <c r="A24" s="38" t="s">
        <v>135</v>
      </c>
      <c r="B24" s="120">
        <f>SUM( B23*100/34)</f>
        <v>0</v>
      </c>
      <c r="C24" s="120">
        <f>SUM( C23*100/89)</f>
        <v>0</v>
      </c>
      <c r="D24" s="120">
        <f>SUM( D23*100/34)</f>
        <v>0</v>
      </c>
      <c r="E24" s="120">
        <f>SUM( E23*100/34)</f>
        <v>0</v>
      </c>
      <c r="F24" s="120">
        <f>SUM( F23*100/89)</f>
        <v>0</v>
      </c>
      <c r="G24" s="120">
        <f>SUM( G23*100/34)</f>
        <v>0</v>
      </c>
      <c r="H24" s="202">
        <f>SUM( H23*100/34)</f>
        <v>0</v>
      </c>
    </row>
    <row r="25" spans="1:8" s="7" customFormat="1" ht="30" customHeight="1" thickTop="1" x14ac:dyDescent="0.5">
      <c r="A25" s="21" t="s">
        <v>2</v>
      </c>
      <c r="B25" s="6">
        <f>SUM(B7+B9+B11+B13+B15+B17+B19+B21+B23)</f>
        <v>18</v>
      </c>
      <c r="C25" s="6">
        <f t="shared" ref="C25:H25" si="12">SUM(C7+C9+C11+C13+C15+C17+C19+C21+C23)</f>
        <v>19</v>
      </c>
      <c r="D25" s="6">
        <f>SUM(D7+D9+D11+D13+D15+D17+D19+D21+D23)</f>
        <v>8</v>
      </c>
      <c r="E25" s="6">
        <f t="shared" si="12"/>
        <v>27</v>
      </c>
      <c r="F25" s="219">
        <f t="shared" si="12"/>
        <v>18</v>
      </c>
      <c r="G25" s="219">
        <f t="shared" si="12"/>
        <v>8</v>
      </c>
      <c r="H25" s="220">
        <f t="shared" si="12"/>
        <v>26</v>
      </c>
    </row>
    <row r="26" spans="1:8" s="47" customFormat="1" ht="30" customHeight="1" thickBot="1" x14ac:dyDescent="0.55000000000000004">
      <c r="A26" s="44" t="s">
        <v>135</v>
      </c>
      <c r="B26" s="45">
        <f>SUM( B25*100/B25)</f>
        <v>100</v>
      </c>
      <c r="C26" s="45">
        <f>SUM( C25*100/E25)</f>
        <v>70.370370370370367</v>
      </c>
      <c r="D26" s="45">
        <f>SUM( D25*100/E25)</f>
        <v>29.62962962962963</v>
      </c>
      <c r="E26" s="45">
        <f>SUM( E25*100/E25)</f>
        <v>100</v>
      </c>
      <c r="F26" s="45">
        <f>SUM( F25*100/H25)</f>
        <v>69.230769230769226</v>
      </c>
      <c r="G26" s="45">
        <f>SUM( G25*100/H25)</f>
        <v>30.76923076923077</v>
      </c>
      <c r="H26" s="46">
        <f>SUM( H25*100/H25)</f>
        <v>100</v>
      </c>
    </row>
    <row r="27" spans="1:8" ht="21" thickTop="1" x14ac:dyDescent="0.4"/>
  </sheetData>
  <mergeCells count="7">
    <mergeCell ref="A1:H1"/>
    <mergeCell ref="A5:A6"/>
    <mergeCell ref="B5:B6"/>
    <mergeCell ref="C5:E5"/>
    <mergeCell ref="F5:H5"/>
    <mergeCell ref="A2:H2"/>
    <mergeCell ref="A3:H3"/>
  </mergeCells>
  <phoneticPr fontId="0" type="noConversion"/>
  <printOptions horizontalCentered="1"/>
  <pageMargins left="0.74803149606299213" right="0.15748031496062992" top="0.98425196850393704" bottom="0.78740157480314965" header="0.51181102362204722" footer="0.51181102362204722"/>
  <pageSetup paperSize="9" orientation="portrait" r:id="rId1"/>
  <headerFooter alignWithMargins="0">
    <oddHeader>&amp;C13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6"/>
  <sheetViews>
    <sheetView workbookViewId="0">
      <selection activeCell="M19" sqref="M19"/>
    </sheetView>
  </sheetViews>
  <sheetFormatPr defaultRowHeight="20.25" x14ac:dyDescent="0.4"/>
  <cols>
    <col min="1" max="1" width="4.85546875" style="3" customWidth="1"/>
    <col min="2" max="2" width="18" style="3" customWidth="1"/>
    <col min="3" max="3" width="14.140625" style="3" customWidth="1"/>
    <col min="4" max="8" width="9.140625" style="3"/>
    <col min="9" max="9" width="12.140625" style="3" customWidth="1"/>
    <col min="10" max="16384" width="9.140625" style="3"/>
  </cols>
  <sheetData>
    <row r="1" spans="2:11" ht="24" customHeight="1" x14ac:dyDescent="0.5">
      <c r="B1" s="252" t="s">
        <v>177</v>
      </c>
      <c r="C1" s="252"/>
      <c r="D1" s="252"/>
      <c r="E1" s="252"/>
      <c r="F1" s="252"/>
      <c r="G1" s="252"/>
      <c r="H1" s="252"/>
      <c r="I1" s="252"/>
    </row>
    <row r="2" spans="2:11" ht="23.25" x14ac:dyDescent="0.5">
      <c r="B2" s="1" t="s">
        <v>178</v>
      </c>
      <c r="D2" s="2"/>
      <c r="E2" s="2"/>
      <c r="F2" s="2"/>
      <c r="G2" s="2"/>
      <c r="H2" s="2"/>
      <c r="I2" s="2"/>
    </row>
    <row r="3" spans="2:11" ht="24" thickBot="1" x14ac:dyDescent="0.55000000000000004">
      <c r="B3" s="1"/>
      <c r="D3" s="2"/>
      <c r="E3" s="2"/>
      <c r="F3" s="2"/>
      <c r="G3" s="2"/>
      <c r="H3" s="2"/>
      <c r="I3" s="2"/>
    </row>
    <row r="4" spans="2:11" ht="24" thickTop="1" x14ac:dyDescent="0.5">
      <c r="B4" s="277" t="s">
        <v>71</v>
      </c>
      <c r="C4" s="302" t="s">
        <v>28</v>
      </c>
      <c r="D4" s="304" t="s">
        <v>29</v>
      </c>
      <c r="E4" s="305"/>
      <c r="F4" s="306"/>
      <c r="G4" s="304" t="s">
        <v>30</v>
      </c>
      <c r="H4" s="305"/>
      <c r="I4" s="307"/>
    </row>
    <row r="5" spans="2:11" ht="24" thickBot="1" x14ac:dyDescent="0.55000000000000004">
      <c r="B5" s="278"/>
      <c r="C5" s="303"/>
      <c r="D5" s="31" t="s">
        <v>31</v>
      </c>
      <c r="E5" s="31" t="s">
        <v>32</v>
      </c>
      <c r="F5" s="31" t="s">
        <v>2</v>
      </c>
      <c r="G5" s="31" t="s">
        <v>31</v>
      </c>
      <c r="H5" s="31" t="s">
        <v>32</v>
      </c>
      <c r="I5" s="32" t="s">
        <v>2</v>
      </c>
      <c r="K5" s="185"/>
    </row>
    <row r="6" spans="2:11" s="7" customFormat="1" ht="39.950000000000003" customHeight="1" thickTop="1" thickBot="1" x14ac:dyDescent="0.55000000000000004">
      <c r="B6" s="104" t="s">
        <v>237</v>
      </c>
      <c r="C6" s="173">
        <v>41</v>
      </c>
      <c r="D6" s="173">
        <v>10</v>
      </c>
      <c r="E6" s="173">
        <v>41</v>
      </c>
      <c r="F6" s="173">
        <v>51</v>
      </c>
      <c r="G6" s="173">
        <v>10</v>
      </c>
      <c r="H6" s="173">
        <v>41</v>
      </c>
      <c r="I6" s="174">
        <v>51</v>
      </c>
    </row>
    <row r="7" spans="2:11" s="7" customFormat="1" ht="39.950000000000003" customHeight="1" thickTop="1" thickBot="1" x14ac:dyDescent="0.55000000000000004">
      <c r="B7" s="104" t="s">
        <v>268</v>
      </c>
      <c r="C7" s="173">
        <v>32</v>
      </c>
      <c r="D7" s="173">
        <v>23</v>
      </c>
      <c r="E7" s="173">
        <v>15</v>
      </c>
      <c r="F7" s="173">
        <v>38</v>
      </c>
      <c r="G7" s="173">
        <v>23</v>
      </c>
      <c r="H7" s="173">
        <v>15</v>
      </c>
      <c r="I7" s="174">
        <v>38</v>
      </c>
    </row>
    <row r="8" spans="2:11" s="7" customFormat="1" ht="39.950000000000003" customHeight="1" thickTop="1" thickBot="1" x14ac:dyDescent="0.55000000000000004">
      <c r="B8" s="104" t="s">
        <v>269</v>
      </c>
      <c r="C8" s="173">
        <v>18</v>
      </c>
      <c r="D8" s="173">
        <v>19</v>
      </c>
      <c r="E8" s="173">
        <v>8</v>
      </c>
      <c r="F8" s="173">
        <v>27</v>
      </c>
      <c r="G8" s="173">
        <v>18</v>
      </c>
      <c r="H8" s="173">
        <v>8</v>
      </c>
      <c r="I8" s="174">
        <v>26</v>
      </c>
    </row>
    <row r="9" spans="2:11" ht="21" thickTop="1" x14ac:dyDescent="0.4"/>
    <row r="10" spans="2:11" ht="22.5" x14ac:dyDescent="0.45">
      <c r="B10" s="2" t="s">
        <v>130</v>
      </c>
      <c r="C10" s="2"/>
      <c r="D10" s="2"/>
      <c r="E10" s="2"/>
      <c r="F10" s="2"/>
      <c r="G10" s="2"/>
      <c r="H10" s="2"/>
    </row>
    <row r="11" spans="2:11" ht="22.5" x14ac:dyDescent="0.45">
      <c r="B11" s="2" t="s">
        <v>133</v>
      </c>
      <c r="C11" s="2"/>
      <c r="D11" s="2"/>
      <c r="E11" s="2"/>
      <c r="F11" s="2"/>
      <c r="G11" s="2"/>
      <c r="H11" s="2"/>
    </row>
    <row r="12" spans="2:11" ht="22.5" x14ac:dyDescent="0.45">
      <c r="B12" s="2"/>
      <c r="C12" s="2"/>
      <c r="D12" s="2"/>
      <c r="E12" s="2"/>
      <c r="F12" s="2"/>
    </row>
    <row r="13" spans="2:11" ht="22.5" x14ac:dyDescent="0.45">
      <c r="B13" s="34" t="s">
        <v>207</v>
      </c>
      <c r="C13" s="224" t="s">
        <v>303</v>
      </c>
      <c r="D13" s="152"/>
      <c r="E13" s="152"/>
      <c r="G13" s="301" t="s">
        <v>301</v>
      </c>
      <c r="H13" s="301"/>
      <c r="I13" s="301"/>
    </row>
    <row r="14" spans="2:11" ht="22.5" x14ac:dyDescent="0.45">
      <c r="B14" s="34" t="s">
        <v>132</v>
      </c>
      <c r="C14" s="224" t="s">
        <v>302</v>
      </c>
      <c r="D14" s="2"/>
      <c r="E14" s="2"/>
      <c r="F14" s="34"/>
      <c r="G14" s="301" t="s">
        <v>304</v>
      </c>
      <c r="H14" s="301"/>
      <c r="I14" s="301"/>
    </row>
    <row r="15" spans="2:11" ht="22.5" x14ac:dyDescent="0.45">
      <c r="B15" s="34" t="s">
        <v>131</v>
      </c>
      <c r="C15" s="224" t="s">
        <v>305</v>
      </c>
      <c r="D15" s="2"/>
      <c r="E15" s="2"/>
      <c r="F15" s="34"/>
      <c r="G15" s="301" t="s">
        <v>306</v>
      </c>
      <c r="H15" s="301"/>
      <c r="I15" s="301"/>
    </row>
    <row r="16" spans="2:11" x14ac:dyDescent="0.4">
      <c r="F16" s="35"/>
    </row>
  </sheetData>
  <mergeCells count="8">
    <mergeCell ref="G14:I14"/>
    <mergeCell ref="G15:I15"/>
    <mergeCell ref="G13:I13"/>
    <mergeCell ref="B1:I1"/>
    <mergeCell ref="B4:B5"/>
    <mergeCell ref="C4:C5"/>
    <mergeCell ref="D4:F4"/>
    <mergeCell ref="G4:I4"/>
  </mergeCells>
  <phoneticPr fontId="0" type="noConversion"/>
  <printOptions horizontalCentered="1"/>
  <pageMargins left="0.82677165354330717" right="0.15748031496062992" top="0.98425196850393704" bottom="0.98425196850393704" header="0.51181102362204722" footer="0.51181102362204722"/>
  <pageSetup paperSize="9" orientation="portrait" r:id="rId1"/>
  <headerFooter alignWithMargins="0">
    <oddHeader>&amp;C14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showZeros="0" zoomScale="75" workbookViewId="0">
      <pane xSplit="1" ySplit="5" topLeftCell="B6" activePane="bottomRight" state="frozen"/>
      <selection activeCell="M19" sqref="M19"/>
      <selection pane="topRight" activeCell="M19" sqref="M19"/>
      <selection pane="bottomLeft" activeCell="M19" sqref="M19"/>
      <selection pane="bottomRight" activeCell="M19" sqref="M19"/>
    </sheetView>
  </sheetViews>
  <sheetFormatPr defaultRowHeight="20.25" x14ac:dyDescent="0.4"/>
  <cols>
    <col min="1" max="1" width="8.5703125" style="3" customWidth="1"/>
    <col min="2" max="2" width="10.85546875" style="3" customWidth="1"/>
    <col min="3" max="3" width="11.28515625" style="3" customWidth="1"/>
    <col min="4" max="4" width="6.7109375" style="3" customWidth="1"/>
    <col min="5" max="5" width="18" style="3" customWidth="1"/>
    <col min="6" max="6" width="6.7109375" style="3" customWidth="1"/>
    <col min="7" max="7" width="18.5703125" style="3" customWidth="1"/>
    <col min="8" max="8" width="6.7109375" style="3" customWidth="1"/>
    <col min="9" max="9" width="10.7109375" style="3" customWidth="1"/>
    <col min="10" max="10" width="13" style="3" customWidth="1"/>
    <col min="11" max="11" width="6.7109375" style="3" customWidth="1"/>
    <col min="12" max="14" width="11.28515625" style="3" customWidth="1"/>
    <col min="15" max="15" width="11" style="3" customWidth="1"/>
    <col min="16" max="16" width="12.42578125" style="3" customWidth="1"/>
    <col min="17" max="17" width="14.5703125" style="3" customWidth="1"/>
    <col min="18" max="16384" width="9.140625" style="3"/>
  </cols>
  <sheetData>
    <row r="1" spans="1:19" ht="23.25" x14ac:dyDescent="0.5">
      <c r="A1" s="252" t="s">
        <v>270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</row>
    <row r="2" spans="1:19" ht="23.25" thickBot="1" x14ac:dyDescent="0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9" s="7" customFormat="1" ht="24" thickTop="1" x14ac:dyDescent="0.5">
      <c r="A3" s="277" t="s">
        <v>27</v>
      </c>
      <c r="B3" s="269" t="s">
        <v>84</v>
      </c>
      <c r="C3" s="271" t="s">
        <v>85</v>
      </c>
      <c r="D3" s="273"/>
      <c r="E3" s="273"/>
      <c r="F3" s="302"/>
      <c r="G3" s="271" t="s">
        <v>90</v>
      </c>
      <c r="H3" s="302"/>
      <c r="I3" s="271" t="s">
        <v>88</v>
      </c>
      <c r="J3" s="273"/>
      <c r="K3" s="302"/>
      <c r="L3" s="6" t="s">
        <v>193</v>
      </c>
      <c r="M3" s="269" t="s">
        <v>199</v>
      </c>
      <c r="N3" s="6" t="s">
        <v>197</v>
      </c>
      <c r="O3" s="269" t="s">
        <v>187</v>
      </c>
      <c r="P3" s="133" t="s">
        <v>188</v>
      </c>
      <c r="Q3" s="43" t="s">
        <v>93</v>
      </c>
    </row>
    <row r="4" spans="1:19" s="7" customFormat="1" ht="23.25" x14ac:dyDescent="0.5">
      <c r="A4" s="311"/>
      <c r="B4" s="295"/>
      <c r="C4" s="313" t="s">
        <v>91</v>
      </c>
      <c r="D4" s="314"/>
      <c r="E4" s="315" t="s">
        <v>92</v>
      </c>
      <c r="F4" s="314"/>
      <c r="G4" s="309"/>
      <c r="H4" s="310"/>
      <c r="I4" s="309"/>
      <c r="J4" s="312"/>
      <c r="K4" s="310"/>
      <c r="L4" s="143" t="s">
        <v>194</v>
      </c>
      <c r="M4" s="308"/>
      <c r="N4" s="159" t="s">
        <v>198</v>
      </c>
      <c r="O4" s="308"/>
      <c r="P4" s="134" t="s">
        <v>189</v>
      </c>
      <c r="Q4" s="130" t="s">
        <v>94</v>
      </c>
    </row>
    <row r="5" spans="1:19" s="7" customFormat="1" ht="24" thickBot="1" x14ac:dyDescent="0.55000000000000004">
      <c r="A5" s="278"/>
      <c r="B5" s="270"/>
      <c r="C5" s="8" t="s">
        <v>86</v>
      </c>
      <c r="D5" s="8" t="s">
        <v>87</v>
      </c>
      <c r="E5" s="8" t="s">
        <v>86</v>
      </c>
      <c r="F5" s="8" t="s">
        <v>87</v>
      </c>
      <c r="G5" s="8" t="s">
        <v>89</v>
      </c>
      <c r="H5" s="8" t="s">
        <v>87</v>
      </c>
      <c r="I5" s="8" t="s">
        <v>86</v>
      </c>
      <c r="J5" s="8" t="s">
        <v>89</v>
      </c>
      <c r="K5" s="8" t="s">
        <v>87</v>
      </c>
      <c r="L5" s="8" t="s">
        <v>87</v>
      </c>
      <c r="M5" s="8" t="s">
        <v>87</v>
      </c>
      <c r="N5" s="8" t="s">
        <v>87</v>
      </c>
      <c r="O5" s="8" t="s">
        <v>87</v>
      </c>
      <c r="P5" s="8" t="s">
        <v>87</v>
      </c>
      <c r="Q5" s="122" t="s">
        <v>87</v>
      </c>
    </row>
    <row r="6" spans="1:19" s="7" customFormat="1" ht="30" customHeight="1" thickTop="1" x14ac:dyDescent="0.5">
      <c r="A6" s="177">
        <v>5</v>
      </c>
      <c r="B6" s="194"/>
      <c r="C6" s="157"/>
      <c r="D6" s="157"/>
      <c r="E6" s="178"/>
      <c r="F6" s="178"/>
      <c r="G6" s="178"/>
      <c r="H6" s="178"/>
      <c r="I6" s="179"/>
      <c r="J6" s="178"/>
      <c r="K6" s="178"/>
      <c r="L6" s="178"/>
      <c r="M6" s="178"/>
      <c r="N6" s="178"/>
      <c r="O6" s="178"/>
      <c r="P6" s="178"/>
      <c r="Q6" s="180"/>
      <c r="S6" s="25"/>
    </row>
    <row r="7" spans="1:19" s="7" customFormat="1" ht="30" customHeight="1" x14ac:dyDescent="0.5">
      <c r="A7" s="163"/>
      <c r="B7" s="165"/>
      <c r="C7" s="165"/>
      <c r="D7" s="165"/>
      <c r="E7" s="165"/>
      <c r="F7" s="165"/>
      <c r="G7" s="165"/>
      <c r="H7" s="165"/>
      <c r="I7" s="166"/>
      <c r="J7" s="165"/>
      <c r="K7" s="165"/>
      <c r="L7" s="165"/>
      <c r="M7" s="165"/>
      <c r="N7" s="165"/>
      <c r="O7" s="165"/>
      <c r="P7" s="165"/>
      <c r="Q7" s="167"/>
      <c r="S7" s="25"/>
    </row>
    <row r="8" spans="1:19" s="7" customFormat="1" ht="30" customHeight="1" x14ac:dyDescent="0.5">
      <c r="A8" s="163"/>
      <c r="B8" s="176"/>
      <c r="C8" s="165"/>
      <c r="D8" s="165"/>
      <c r="E8" s="165"/>
      <c r="F8" s="165"/>
      <c r="G8" s="165"/>
      <c r="H8" s="165"/>
      <c r="I8" s="166"/>
      <c r="J8" s="165"/>
      <c r="K8" s="165"/>
      <c r="L8" s="165"/>
      <c r="M8" s="165"/>
      <c r="N8" s="165"/>
      <c r="O8" s="165"/>
      <c r="P8" s="165"/>
      <c r="Q8" s="167"/>
      <c r="S8" s="25"/>
    </row>
    <row r="9" spans="1:19" s="7" customFormat="1" ht="30" customHeight="1" x14ac:dyDescent="0.5">
      <c r="A9" s="156">
        <v>6</v>
      </c>
      <c r="B9" s="168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8"/>
    </row>
    <row r="10" spans="1:19" s="7" customFormat="1" ht="30" customHeight="1" x14ac:dyDescent="0.5">
      <c r="A10" s="144">
        <v>7</v>
      </c>
      <c r="B10" s="145"/>
      <c r="C10" s="145"/>
      <c r="D10" s="145"/>
      <c r="E10" s="164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6"/>
    </row>
    <row r="11" spans="1:19" s="7" customFormat="1" ht="30" customHeight="1" x14ac:dyDescent="0.5">
      <c r="A11" s="144">
        <v>8</v>
      </c>
      <c r="B11" s="145"/>
      <c r="C11" s="145"/>
      <c r="D11" s="145"/>
      <c r="E11" s="164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6"/>
    </row>
    <row r="12" spans="1:19" s="7" customFormat="1" ht="30" customHeight="1" x14ac:dyDescent="0.5">
      <c r="A12" s="156">
        <v>9</v>
      </c>
      <c r="B12" s="157"/>
      <c r="C12" s="157"/>
      <c r="D12" s="157"/>
      <c r="E12" s="182"/>
      <c r="F12" s="157"/>
      <c r="G12" s="157" t="s">
        <v>295</v>
      </c>
      <c r="H12" s="157">
        <v>3</v>
      </c>
      <c r="I12" s="157"/>
      <c r="J12" s="157"/>
      <c r="K12" s="157"/>
      <c r="L12" s="157"/>
      <c r="M12" s="157"/>
      <c r="N12" s="157"/>
      <c r="O12" s="157"/>
      <c r="P12" s="157"/>
      <c r="Q12" s="158"/>
    </row>
    <row r="13" spans="1:19" s="7" customFormat="1" ht="30.75" customHeight="1" x14ac:dyDescent="0.5">
      <c r="A13" s="163"/>
      <c r="B13" s="165"/>
      <c r="C13" s="165"/>
      <c r="D13" s="165"/>
      <c r="E13" s="183"/>
      <c r="F13" s="165"/>
      <c r="G13" s="165" t="s">
        <v>296</v>
      </c>
      <c r="H13" s="165">
        <v>4</v>
      </c>
      <c r="I13" s="165"/>
      <c r="J13" s="165"/>
      <c r="K13" s="165"/>
      <c r="L13" s="165"/>
      <c r="M13" s="165"/>
      <c r="N13" s="165"/>
      <c r="O13" s="165"/>
      <c r="P13" s="165"/>
      <c r="Q13" s="167"/>
    </row>
    <row r="14" spans="1:19" s="7" customFormat="1" ht="30.75" customHeight="1" x14ac:dyDescent="0.5">
      <c r="A14" s="163"/>
      <c r="B14" s="165"/>
      <c r="C14" s="165"/>
      <c r="D14" s="165"/>
      <c r="E14" s="183"/>
      <c r="F14" s="165"/>
      <c r="G14" s="165" t="s">
        <v>297</v>
      </c>
      <c r="H14" s="165">
        <v>3</v>
      </c>
      <c r="I14" s="165"/>
      <c r="J14" s="165"/>
      <c r="K14" s="165"/>
      <c r="L14" s="165"/>
      <c r="M14" s="165"/>
      <c r="N14" s="165"/>
      <c r="O14" s="165"/>
      <c r="P14" s="165"/>
      <c r="Q14" s="167"/>
    </row>
    <row r="15" spans="1:19" s="7" customFormat="1" ht="30.75" customHeight="1" x14ac:dyDescent="0.5">
      <c r="A15" s="163"/>
      <c r="B15" s="165"/>
      <c r="C15" s="165"/>
      <c r="D15" s="165"/>
      <c r="E15" s="183"/>
      <c r="F15" s="165"/>
      <c r="G15" s="165" t="s">
        <v>298</v>
      </c>
      <c r="H15" s="165">
        <v>1</v>
      </c>
      <c r="I15" s="165"/>
      <c r="J15" s="165"/>
      <c r="K15" s="165"/>
      <c r="L15" s="165"/>
      <c r="M15" s="165"/>
      <c r="N15" s="165"/>
      <c r="O15" s="165"/>
      <c r="P15" s="165"/>
      <c r="Q15" s="167"/>
    </row>
    <row r="16" spans="1:19" s="7" customFormat="1" ht="30.75" customHeight="1" x14ac:dyDescent="0.5">
      <c r="A16" s="163"/>
      <c r="B16" s="165"/>
      <c r="C16" s="165"/>
      <c r="D16" s="165"/>
      <c r="E16" s="183"/>
      <c r="F16" s="165"/>
      <c r="G16" s="165" t="s">
        <v>299</v>
      </c>
      <c r="H16" s="165">
        <v>1</v>
      </c>
      <c r="I16" s="165"/>
      <c r="J16" s="165"/>
      <c r="K16" s="165"/>
      <c r="L16" s="165"/>
      <c r="M16" s="165"/>
      <c r="N16" s="165"/>
      <c r="O16" s="165"/>
      <c r="P16" s="165"/>
      <c r="Q16" s="167"/>
    </row>
    <row r="17" spans="1:19" s="7" customFormat="1" ht="30.75" customHeight="1" x14ac:dyDescent="0.5">
      <c r="A17" s="163"/>
      <c r="B17" s="165"/>
      <c r="C17" s="165"/>
      <c r="D17" s="165"/>
      <c r="E17" s="183"/>
      <c r="F17" s="165"/>
      <c r="G17" s="165" t="s">
        <v>300</v>
      </c>
      <c r="H17" s="165">
        <v>12</v>
      </c>
      <c r="I17" s="165"/>
      <c r="J17" s="165"/>
      <c r="K17" s="165"/>
      <c r="L17" s="165"/>
      <c r="M17" s="165"/>
      <c r="N17" s="165"/>
      <c r="O17" s="165"/>
      <c r="P17" s="165"/>
      <c r="Q17" s="167"/>
    </row>
    <row r="18" spans="1:19" s="7" customFormat="1" ht="30.75" customHeight="1" x14ac:dyDescent="0.5">
      <c r="A18" s="163"/>
      <c r="B18" s="165"/>
      <c r="C18" s="165"/>
      <c r="D18" s="165"/>
      <c r="E18" s="183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  <c r="Q18" s="167"/>
    </row>
    <row r="19" spans="1:19" s="7" customFormat="1" ht="30.75" customHeight="1" x14ac:dyDescent="0.5">
      <c r="A19" s="163"/>
      <c r="B19" s="165"/>
      <c r="C19" s="165"/>
      <c r="D19" s="165"/>
      <c r="E19" s="183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7"/>
    </row>
    <row r="20" spans="1:19" s="7" customFormat="1" ht="30.75" customHeight="1" x14ac:dyDescent="0.5">
      <c r="A20" s="163"/>
      <c r="B20" s="165"/>
      <c r="C20" s="165"/>
      <c r="D20" s="165"/>
      <c r="E20" s="181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67"/>
    </row>
    <row r="21" spans="1:19" s="7" customFormat="1" ht="30" customHeight="1" x14ac:dyDescent="0.5">
      <c r="A21" s="156">
        <v>10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>
        <v>0</v>
      </c>
      <c r="N21" s="157"/>
      <c r="O21" s="157"/>
      <c r="P21" s="157"/>
      <c r="Q21" s="158"/>
    </row>
    <row r="22" spans="1:19" s="7" customFormat="1" ht="30" customHeight="1" x14ac:dyDescent="0.5">
      <c r="A22" s="147">
        <v>11</v>
      </c>
      <c r="B22" s="145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>
        <v>1</v>
      </c>
      <c r="N22" s="148">
        <v>1</v>
      </c>
      <c r="O22" s="148"/>
      <c r="P22" s="148"/>
      <c r="Q22" s="149"/>
    </row>
    <row r="23" spans="1:19" s="7" customFormat="1" ht="30" customHeight="1" x14ac:dyDescent="0.5">
      <c r="A23" s="144">
        <v>12</v>
      </c>
      <c r="B23" s="145"/>
      <c r="C23" s="145"/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  <c r="Q23" s="146"/>
    </row>
    <row r="24" spans="1:19" s="7" customFormat="1" ht="30" customHeight="1" thickBot="1" x14ac:dyDescent="0.55000000000000004">
      <c r="A24" s="104">
        <v>13</v>
      </c>
      <c r="B24" s="168">
        <f>D24+F24+H24+K24+L24+M24+N24+O24+P24+Q24</f>
        <v>0</v>
      </c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0"/>
      <c r="N24" s="150"/>
      <c r="O24" s="150"/>
      <c r="P24" s="150"/>
      <c r="Q24" s="151"/>
    </row>
    <row r="25" spans="1:19" s="7" customFormat="1" ht="35.1" customHeight="1" thickTop="1" thickBot="1" x14ac:dyDescent="0.55000000000000004">
      <c r="A25" s="27" t="s">
        <v>2</v>
      </c>
      <c r="B25" s="28">
        <f>SUM(B6:B24)</f>
        <v>0</v>
      </c>
      <c r="C25" s="29"/>
      <c r="D25" s="29">
        <f>SUM(D6:D24)</f>
        <v>0</v>
      </c>
      <c r="E25" s="29"/>
      <c r="F25" s="29">
        <f>SUM(F6:F24)</f>
        <v>0</v>
      </c>
      <c r="G25" s="29"/>
      <c r="H25" s="29">
        <f>SUM(H6:H24)</f>
        <v>24</v>
      </c>
      <c r="I25" s="29"/>
      <c r="J25" s="29"/>
      <c r="K25" s="29">
        <f t="shared" ref="K25:Q25" si="0">SUM(K6:K24)</f>
        <v>0</v>
      </c>
      <c r="L25" s="29">
        <f t="shared" si="0"/>
        <v>0</v>
      </c>
      <c r="M25" s="29">
        <f t="shared" si="0"/>
        <v>1</v>
      </c>
      <c r="N25" s="29">
        <f t="shared" si="0"/>
        <v>1</v>
      </c>
      <c r="O25" s="29">
        <f t="shared" si="0"/>
        <v>0</v>
      </c>
      <c r="P25" s="29">
        <f t="shared" si="0"/>
        <v>0</v>
      </c>
      <c r="Q25" s="30">
        <f t="shared" si="0"/>
        <v>0</v>
      </c>
      <c r="S25" s="138"/>
    </row>
    <row r="26" spans="1:19" ht="21" thickTop="1" x14ac:dyDescent="0.4"/>
  </sheetData>
  <mergeCells count="10">
    <mergeCell ref="O3:O4"/>
    <mergeCell ref="G3:H4"/>
    <mergeCell ref="A1:Q1"/>
    <mergeCell ref="A3:A5"/>
    <mergeCell ref="B3:B5"/>
    <mergeCell ref="I3:K4"/>
    <mergeCell ref="C3:F3"/>
    <mergeCell ref="C4:D4"/>
    <mergeCell ref="E4:F4"/>
    <mergeCell ref="M3:M4"/>
  </mergeCells>
  <phoneticPr fontId="0" type="noConversion"/>
  <printOptions horizontalCentered="1"/>
  <pageMargins left="0.19685039370078741" right="0" top="1.0236220472440944" bottom="0.78740157480314965" header="0.51181102362204722" footer="0.51181102362204722"/>
  <pageSetup paperSize="9" scale="68" orientation="landscape" r:id="rId1"/>
  <headerFooter alignWithMargins="0">
    <oddHeader>&amp;C15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Charts</vt:lpstr>
      </vt:variant>
      <vt:variant>
        <vt:i4>2</vt:i4>
      </vt:variant>
    </vt:vector>
  </HeadingPairs>
  <TitlesOfParts>
    <vt:vector size="17" baseType="lpstr">
      <vt:lpstr>ปก</vt:lpstr>
      <vt:lpstr>สารบัญ</vt:lpstr>
      <vt:lpstr>ม.ค.-มิ.ย.58</vt:lpstr>
      <vt:lpstr>1</vt:lpstr>
      <vt:lpstr>2</vt:lpstr>
      <vt:lpstr>กราฟ</vt:lpstr>
      <vt:lpstr>3</vt:lpstr>
      <vt:lpstr>3.1</vt:lpstr>
      <vt:lpstr>4</vt:lpstr>
      <vt:lpstr>5</vt:lpstr>
      <vt:lpstr>5.1</vt:lpstr>
      <vt:lpstr>5.3</vt:lpstr>
      <vt:lpstr>6</vt:lpstr>
      <vt:lpstr>7</vt:lpstr>
      <vt:lpstr>ผลคำพิพากษา</vt:lpstr>
      <vt:lpstr>Chart1</vt:lpstr>
      <vt:lpstr>Chart2</vt:lpstr>
    </vt:vector>
  </TitlesOfParts>
  <Company>ZZZ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i</cp:lastModifiedBy>
  <cp:lastPrinted>2015-08-11T09:33:31Z</cp:lastPrinted>
  <dcterms:created xsi:type="dcterms:W3CDTF">2000-01-19T08:00:01Z</dcterms:created>
  <dcterms:modified xsi:type="dcterms:W3CDTF">2015-08-21T04:43:37Z</dcterms:modified>
</cp:coreProperties>
</file>